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'PC-Version'!$A$1:$BD$106</definedName>
  </definedNames>
  <calcPr fullCalcOnLoad="1"/>
</workbook>
</file>

<file path=xl/sharedStrings.xml><?xml version="1.0" encoding="utf-8"?>
<sst xmlns="http://schemas.openxmlformats.org/spreadsheetml/2006/main" count="294" uniqueCount="76">
  <si>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</si>
  <si>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</si>
  <si>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</si>
  <si>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</si>
  <si>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</si>
  <si>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</si>
  <si>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</si>
  <si>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</si>
  <si>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</si>
  <si>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</si>
  <si>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</si>
  <si>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</si>
  <si>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</si>
  <si>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</si>
  <si>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</si>
  <si>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</si>
  <si>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</si>
  <si>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</si>
  <si>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</si>
  <si>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</si>
  <si>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</si>
  <si>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</si>
  <si>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</si>
  <si>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</si>
  <si>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</si>
  <si>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</si>
  <si>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</si>
  <si>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</si>
  <si>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</si>
  <si>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</si>
  <si>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</si>
  <si>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</si>
  <si>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Finale</t>
  </si>
  <si>
    <t>Sieger Spiel 19</t>
  </si>
  <si>
    <t>Sieger Spiel 20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</si>
  <si>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</si>
  <si>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</si>
  <si>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</si>
  <si>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</si>
  <si>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</si>
  <si>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</si>
  <si>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</si>
  <si>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Sieger Spiel 21</t>
  </si>
  <si>
    <t>Sieger Spiel 22</t>
  </si>
  <si>
    <t>IV. Endrunde</t>
  </si>
  <si>
    <t>V. Platzierungen</t>
  </si>
  <si>
    <t>1. Gruppe A</t>
  </si>
  <si>
    <t>1. Gruppe B</t>
  </si>
  <si>
    <t>2. Gruppe A</t>
  </si>
  <si>
    <t>2. Gruppe C</t>
  </si>
  <si>
    <t>2. Gruppe B</t>
  </si>
  <si>
    <t>1. Gruppe C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</si>
  <si>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</si>
  <si>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</si>
  <si>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</si>
  <si>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</si>
  <si>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</si>
  <si>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</si>
  <si>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Achtmeterschießen um Platz 3</t>
  </si>
  <si>
    <t>JSG Oberau/Höchst 1</t>
  </si>
  <si>
    <t>JSG Oberau/Höchst</t>
  </si>
  <si>
    <t>in der Waldsporthalle Oberau</t>
  </si>
  <si>
    <t>Sonntag</t>
  </si>
  <si>
    <t>JSG Oberau/Höchst 2</t>
  </si>
  <si>
    <t>4. JugendamBall-Cup 2008</t>
  </si>
  <si>
    <r>
      <t>Fußball Hallenturnier für -F1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</si>
  <si>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FC Bomber Bad Homburg</t>
  </si>
  <si>
    <t>JSG Düdelsheim</t>
  </si>
  <si>
    <t>VfB Marburg</t>
  </si>
  <si>
    <t>1. FC Sulzbach</t>
  </si>
  <si>
    <t>FC Langen</t>
  </si>
  <si>
    <t>SC Eintracht Spfr. Windecken</t>
  </si>
  <si>
    <t>SC WB Frankfurt</t>
  </si>
  <si>
    <t>TSV Lämmerspiel</t>
  </si>
  <si>
    <t>1. Rödelheimer FC</t>
  </si>
  <si>
    <t>JSG Ranstadt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</si>
</sst>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left" vertical="center"/>
    </xf>
    <xf numFmtId="178" fontId="10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readingOrder="2"/>
    </xf>
    <xf numFmtId="176" fontId="17" fillId="0" borderId="0" xfId="0" applyNumberFormat="1" applyFont="1" applyFill="1" applyBorder="1" applyAlignment="1">
      <alignment horizontal="center" vertical="justify" readingOrder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6" fontId="1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25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5" fillId="35" borderId="3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176" fontId="0" fillId="33" borderId="35" xfId="0" applyNumberFormat="1" applyFont="1" applyFill="1" applyBorder="1" applyAlignment="1">
      <alignment horizontal="center" vertical="center"/>
    </xf>
    <xf numFmtId="176" fontId="0" fillId="33" borderId="36" xfId="0" applyNumberFormat="1" applyFont="1" applyFill="1" applyBorder="1" applyAlignment="1">
      <alignment horizontal="center" vertical="center"/>
    </xf>
    <xf numFmtId="176" fontId="0" fillId="33" borderId="37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left" vertical="center" shrinkToFit="1"/>
    </xf>
    <xf numFmtId="0" fontId="0" fillId="33" borderId="36" xfId="0" applyFont="1" applyFill="1" applyBorder="1" applyAlignment="1">
      <alignment horizontal="left" vertical="center" shrinkToFit="1"/>
    </xf>
    <xf numFmtId="0" fontId="0" fillId="33" borderId="39" xfId="0" applyFont="1" applyFill="1" applyBorder="1" applyAlignment="1">
      <alignment horizontal="left" vertical="center" shrinkToFit="1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1" fillId="0" borderId="28" xfId="0" applyFont="1" applyBorder="1" applyAlignment="1">
      <alignment horizontal="center"/>
    </xf>
    <xf numFmtId="0" fontId="5" fillId="34" borderId="3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shrinkToFit="1"/>
    </xf>
    <xf numFmtId="0" fontId="3" fillId="36" borderId="34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shrinkToFit="1"/>
    </xf>
    <xf numFmtId="0" fontId="5" fillId="36" borderId="34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6" xfId="0" applyFont="1" applyFill="1" applyBorder="1" applyAlignment="1">
      <alignment horizontal="left" vertical="center" shrinkToFit="1"/>
    </xf>
    <xf numFmtId="0" fontId="5" fillId="36" borderId="50" xfId="0" applyFont="1" applyFill="1" applyBorder="1" applyAlignment="1">
      <alignment horizontal="center" vertical="center"/>
    </xf>
    <xf numFmtId="0" fontId="5" fillId="36" borderId="51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vertical="center"/>
    </xf>
    <xf numFmtId="0" fontId="5" fillId="36" borderId="23" xfId="0" applyFont="1" applyFill="1" applyBorder="1" applyAlignment="1">
      <alignment vertical="center"/>
    </xf>
    <xf numFmtId="0" fontId="0" fillId="0" borderId="52" xfId="0" applyFont="1" applyBorder="1" applyAlignment="1">
      <alignment horizontal="left" vertical="center" shrinkToFit="1"/>
    </xf>
    <xf numFmtId="0" fontId="0" fillId="0" borderId="53" xfId="0" applyFont="1" applyBorder="1" applyAlignment="1">
      <alignment horizontal="left" vertical="center" shrinkToFit="1"/>
    </xf>
    <xf numFmtId="0" fontId="0" fillId="0" borderId="54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I106"/>
  <sheetViews>
    <sheetView showGridLines="0" tabSelected="1" zoomScaleSheetLayoutView="100" zoomScalePageLayoutView="0" workbookViewId="0" topLeftCell="A1">
      <selection activeCell="BD16" sqref="BD16:BD19"/>
    </sheetView>
  </sheetViews>
  <sheetFormatPr defaultColWidth="1.7109375" defaultRowHeight="12.75"/>
  <cols>
    <col min="1" max="55" width="1.7109375" style="28" customWidth="1"/>
    <col min="56" max="56" width="1.8515625" style="28" customWidth="1"/>
    <col min="57" max="57" width="3.57421875" style="29" bestFit="1" customWidth="1"/>
    <col min="58" max="58" width="2.8515625" style="29" hidden="1" customWidth="1"/>
    <col min="59" max="59" width="2.140625" style="29" hidden="1" customWidth="1"/>
    <col min="60" max="60" width="2.8515625" style="29" hidden="1" customWidth="1"/>
    <col min="61" max="72" width="1.7109375" style="29" hidden="1" customWidth="1"/>
    <col min="73" max="73" width="1.7109375" style="29" customWidth="1"/>
    <col min="74" max="74" width="3.57421875" style="30" bestFit="1" customWidth="1"/>
    <col min="75" max="75" width="1.7109375" style="30" customWidth="1"/>
    <col min="76" max="76" width="1.7109375" style="29" customWidth="1"/>
    <col min="77" max="77" width="12.28125" style="29" bestFit="1" customWidth="1"/>
    <col min="78" max="78" width="5.28125" style="29" bestFit="1" customWidth="1"/>
    <col min="79" max="79" width="3.57421875" style="29" bestFit="1" customWidth="1"/>
    <col min="80" max="80" width="2.00390625" style="29" bestFit="1" customWidth="1"/>
    <col min="81" max="81" width="3.57421875" style="25" bestFit="1" customWidth="1"/>
    <col min="82" max="82" width="5.8515625" style="25" bestFit="1" customWidth="1"/>
    <col min="83" max="84" width="1.7109375" style="25" customWidth="1"/>
    <col min="85" max="85" width="1.7109375" style="26" customWidth="1"/>
    <col min="86" max="88" width="3.57421875" style="26" bestFit="1" customWidth="1"/>
    <col min="89" max="139" width="1.7109375" style="26" customWidth="1"/>
    <col min="140" max="16384" width="1.7109375" style="28" customWidth="1"/>
  </cols>
  <sheetData>
    <row r="1" spans="76:139" ht="7.5" customHeight="1">
      <c r="BX1" s="30"/>
      <c r="BY1" s="30"/>
      <c r="BZ1" s="30"/>
      <c r="CA1" s="30"/>
      <c r="CB1" s="30"/>
      <c r="CC1" s="28"/>
      <c r="CD1" s="28"/>
      <c r="CE1" s="28"/>
      <c r="CF1" s="26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</row>
    <row r="2" spans="1:139" ht="27">
      <c r="A2" s="112" t="s">
        <v>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X2" s="30"/>
      <c r="BY2" s="30"/>
      <c r="BZ2" s="30"/>
      <c r="CA2" s="30"/>
      <c r="CB2" s="30"/>
      <c r="CC2" s="28"/>
      <c r="CD2" s="28"/>
      <c r="CE2" s="28"/>
      <c r="CF2" s="26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</row>
    <row r="3" spans="1:115" s="32" customFormat="1" ht="23.25">
      <c r="A3" s="233" t="s">
        <v>64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</row>
    <row r="4" spans="1:115" s="37" customFormat="1" ht="15.75">
      <c r="A4" s="169" t="s">
        <v>65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40"/>
      <c r="BY4" s="40"/>
      <c r="BZ4" s="40"/>
      <c r="CA4" s="40"/>
      <c r="CB4" s="40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</row>
    <row r="5" spans="44:139" s="37" customFormat="1" ht="6" customHeight="1"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39"/>
      <c r="BY5" s="39"/>
      <c r="BZ5" s="39"/>
      <c r="CA5" s="39"/>
      <c r="CB5" s="39"/>
      <c r="CC5" s="41"/>
      <c r="CD5" s="41"/>
      <c r="CE5" s="41"/>
      <c r="CF5" s="41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</row>
    <row r="6" spans="12:139" s="37" customFormat="1" ht="15.75">
      <c r="L6" s="43" t="s">
        <v>0</v>
      </c>
      <c r="M6" s="174" t="s">
        <v>62</v>
      </c>
      <c r="N6" s="174"/>
      <c r="O6" s="174"/>
      <c r="P6" s="174"/>
      <c r="Q6" s="174"/>
      <c r="R6" s="174"/>
      <c r="S6" s="174"/>
      <c r="T6" s="174"/>
      <c r="U6" s="37" t="s">
        <v>1</v>
      </c>
      <c r="Y6" s="175">
        <v>39768</v>
      </c>
      <c r="Z6" s="175"/>
      <c r="AA6" s="175"/>
      <c r="AB6" s="175"/>
      <c r="AC6" s="175"/>
      <c r="AD6" s="175"/>
      <c r="AE6" s="175"/>
      <c r="AF6" s="175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39"/>
      <c r="BY6" s="39"/>
      <c r="BZ6" s="39"/>
      <c r="CA6" s="39"/>
      <c r="CB6" s="39"/>
      <c r="CC6" s="41"/>
      <c r="CD6" s="41"/>
      <c r="CE6" s="41"/>
      <c r="CF6" s="41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</row>
    <row r="7" spans="44:139" s="37" customFormat="1" ht="6" customHeight="1"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39"/>
      <c r="BY7" s="39"/>
      <c r="BZ7" s="39"/>
      <c r="CA7" s="39"/>
      <c r="CB7" s="39"/>
      <c r="CC7" s="41"/>
      <c r="CD7" s="41"/>
      <c r="CE7" s="41"/>
      <c r="CF7" s="41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</row>
    <row r="8" spans="2:139" s="37" customFormat="1" ht="15">
      <c r="B8" s="176" t="s">
        <v>61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39"/>
      <c r="BY8" s="39"/>
      <c r="BZ8" s="39"/>
      <c r="CA8" s="39"/>
      <c r="CB8" s="39"/>
      <c r="CC8" s="41"/>
      <c r="CD8" s="41"/>
      <c r="CE8" s="41"/>
      <c r="CF8" s="41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</row>
    <row r="9" spans="57:139" s="37" customFormat="1" ht="6" customHeight="1"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39"/>
      <c r="BY9" s="39"/>
      <c r="BZ9" s="39"/>
      <c r="CA9" s="39"/>
      <c r="CB9" s="39"/>
      <c r="CC9" s="41"/>
      <c r="CD9" s="41"/>
      <c r="CE9" s="41"/>
      <c r="CF9" s="41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</row>
    <row r="10" spans="7:139" s="37" customFormat="1" ht="15.75">
      <c r="G10" s="44" t="s">
        <v>2</v>
      </c>
      <c r="H10" s="115">
        <v>0.5729166666666666</v>
      </c>
      <c r="I10" s="115"/>
      <c r="J10" s="115"/>
      <c r="K10" s="115"/>
      <c r="L10" s="115"/>
      <c r="M10" s="28" t="s">
        <v>3</v>
      </c>
      <c r="T10" s="44" t="s">
        <v>4</v>
      </c>
      <c r="U10" s="116">
        <v>1</v>
      </c>
      <c r="V10" s="116"/>
      <c r="W10" s="45" t="s">
        <v>29</v>
      </c>
      <c r="X10" s="117">
        <v>0.006944444444444444</v>
      </c>
      <c r="Y10" s="117"/>
      <c r="Z10" s="117"/>
      <c r="AA10" s="117"/>
      <c r="AB10" s="117"/>
      <c r="AC10" s="28" t="s">
        <v>5</v>
      </c>
      <c r="AK10" s="44" t="s">
        <v>6</v>
      </c>
      <c r="AL10" s="117">
        <v>0.0006944444444444445</v>
      </c>
      <c r="AM10" s="117"/>
      <c r="AN10" s="117"/>
      <c r="AO10" s="117"/>
      <c r="AP10" s="117"/>
      <c r="AQ10" s="28" t="s">
        <v>5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39"/>
      <c r="BY10" s="39"/>
      <c r="BZ10" s="39"/>
      <c r="CA10" s="39"/>
      <c r="CB10" s="39"/>
      <c r="CC10" s="41"/>
      <c r="CD10" s="41"/>
      <c r="CE10" s="41"/>
      <c r="CF10" s="41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</row>
    <row r="11" ht="9" customHeight="1"/>
    <row r="12" ht="6" customHeight="1"/>
    <row r="13" ht="12.75">
      <c r="B13" s="46" t="s">
        <v>7</v>
      </c>
    </row>
    <row r="14" ht="6" customHeight="1" thickBot="1"/>
    <row r="15" spans="2:55" ht="16.5" thickBot="1">
      <c r="B15" s="171" t="s">
        <v>12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3"/>
      <c r="AE15" s="171" t="s">
        <v>13</v>
      </c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3"/>
    </row>
    <row r="16" spans="2:55" ht="15">
      <c r="B16" s="167" t="s">
        <v>8</v>
      </c>
      <c r="C16" s="168"/>
      <c r="D16" s="170" t="s">
        <v>66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98"/>
      <c r="Z16" s="199"/>
      <c r="AE16" s="167" t="s">
        <v>8</v>
      </c>
      <c r="AF16" s="168"/>
      <c r="AG16" s="170" t="s">
        <v>63</v>
      </c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98"/>
      <c r="BC16" s="199"/>
    </row>
    <row r="17" spans="2:55" ht="15">
      <c r="B17" s="167" t="s">
        <v>9</v>
      </c>
      <c r="C17" s="168"/>
      <c r="D17" s="170" t="s">
        <v>75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98"/>
      <c r="Z17" s="199"/>
      <c r="AE17" s="167" t="s">
        <v>9</v>
      </c>
      <c r="AF17" s="168"/>
      <c r="AG17" s="170" t="s">
        <v>67</v>
      </c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98"/>
      <c r="BC17" s="199"/>
    </row>
    <row r="18" spans="2:55" ht="15">
      <c r="B18" s="167" t="s">
        <v>10</v>
      </c>
      <c r="C18" s="168"/>
      <c r="D18" s="170" t="s">
        <v>72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98"/>
      <c r="Z18" s="199"/>
      <c r="AE18" s="167" t="s">
        <v>10</v>
      </c>
      <c r="AF18" s="168"/>
      <c r="AG18" s="170" t="s">
        <v>71</v>
      </c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98"/>
      <c r="BC18" s="199"/>
    </row>
    <row r="19" spans="2:55" ht="15.75" thickBot="1">
      <c r="B19" s="165" t="s">
        <v>11</v>
      </c>
      <c r="C19" s="166"/>
      <c r="D19" s="185" t="s">
        <v>73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200"/>
      <c r="Z19" s="201"/>
      <c r="AA19" s="75"/>
      <c r="AE19" s="165" t="s">
        <v>11</v>
      </c>
      <c r="AF19" s="166"/>
      <c r="AG19" s="185" t="s">
        <v>68</v>
      </c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200"/>
      <c r="BC19" s="201"/>
    </row>
    <row r="20" spans="57:80" ht="6" customHeight="1" thickBot="1"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5"/>
      <c r="BY20" s="25"/>
      <c r="BZ20" s="25"/>
      <c r="CA20" s="25"/>
      <c r="CB20" s="25"/>
    </row>
    <row r="21" spans="16:80" ht="16.5" thickBot="1">
      <c r="P21" s="171" t="s">
        <v>30</v>
      </c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3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5"/>
      <c r="BY21" s="25"/>
      <c r="BZ21" s="25"/>
      <c r="CA21" s="25"/>
      <c r="CB21" s="25"/>
    </row>
    <row r="22" spans="16:80" ht="15">
      <c r="P22" s="167" t="s">
        <v>8</v>
      </c>
      <c r="Q22" s="168"/>
      <c r="R22" s="170" t="s">
        <v>59</v>
      </c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98"/>
      <c r="AN22" s="199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5"/>
      <c r="BY22" s="25"/>
      <c r="BZ22" s="25"/>
      <c r="CA22" s="25"/>
      <c r="CB22" s="25"/>
    </row>
    <row r="23" spans="16:80" ht="15">
      <c r="P23" s="167" t="s">
        <v>9</v>
      </c>
      <c r="Q23" s="168"/>
      <c r="R23" s="170" t="s">
        <v>69</v>
      </c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98"/>
      <c r="AN23" s="199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5"/>
      <c r="BY23" s="25"/>
      <c r="BZ23" s="25"/>
      <c r="CA23" s="25"/>
      <c r="CB23" s="25"/>
    </row>
    <row r="24" spans="16:80" ht="15">
      <c r="P24" s="167" t="s">
        <v>10</v>
      </c>
      <c r="Q24" s="168"/>
      <c r="R24" s="170" t="s">
        <v>70</v>
      </c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98"/>
      <c r="AN24" s="199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5"/>
      <c r="BY24" s="25"/>
      <c r="BZ24" s="25"/>
      <c r="CA24" s="25"/>
      <c r="CB24" s="25"/>
    </row>
    <row r="25" spans="16:80" ht="15.75" thickBot="1">
      <c r="P25" s="165" t="s">
        <v>11</v>
      </c>
      <c r="Q25" s="166"/>
      <c r="R25" s="185" t="s">
        <v>74</v>
      </c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200"/>
      <c r="AN25" s="201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5"/>
      <c r="BY25" s="25"/>
      <c r="BZ25" s="25"/>
      <c r="CA25" s="25"/>
      <c r="CB25" s="25"/>
    </row>
    <row r="27" spans="2:14" ht="12.75">
      <c r="B27" s="46" t="s">
        <v>23</v>
      </c>
      <c r="N27" s="10"/>
    </row>
    <row r="28" ht="6" customHeight="1" thickBot="1"/>
    <row r="29" spans="2:139" s="1" customFormat="1" ht="16.5" customHeight="1" thickBot="1">
      <c r="B29" s="203" t="s">
        <v>14</v>
      </c>
      <c r="C29" s="204"/>
      <c r="D29" s="205"/>
      <c r="E29" s="187"/>
      <c r="F29" s="206"/>
      <c r="G29" s="205" t="s">
        <v>15</v>
      </c>
      <c r="H29" s="187"/>
      <c r="I29" s="206"/>
      <c r="J29" s="205" t="s">
        <v>17</v>
      </c>
      <c r="K29" s="187"/>
      <c r="L29" s="187"/>
      <c r="M29" s="187"/>
      <c r="N29" s="206"/>
      <c r="O29" s="205" t="s">
        <v>18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206"/>
      <c r="AW29" s="205" t="s">
        <v>21</v>
      </c>
      <c r="AX29" s="187"/>
      <c r="AY29" s="187"/>
      <c r="AZ29" s="187"/>
      <c r="BA29" s="206"/>
      <c r="BB29" s="210"/>
      <c r="BC29" s="211"/>
      <c r="BE29" s="47"/>
      <c r="BF29" s="48" t="s">
        <v>28</v>
      </c>
      <c r="BG29" s="49"/>
      <c r="BH29" s="49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50"/>
      <c r="BW29" s="50"/>
      <c r="BX29" s="47"/>
      <c r="BY29" s="47"/>
      <c r="BZ29" s="47"/>
      <c r="CA29" s="47"/>
      <c r="CB29" s="47"/>
      <c r="CC29" s="22"/>
      <c r="CD29" s="22"/>
      <c r="CE29" s="22"/>
      <c r="CF29" s="22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</row>
    <row r="30" spans="2:139" s="1" customFormat="1" ht="22.5" customHeight="1">
      <c r="B30" s="193">
        <v>1</v>
      </c>
      <c r="C30" s="194"/>
      <c r="D30" s="194"/>
      <c r="E30" s="194"/>
      <c r="F30" s="194"/>
      <c r="G30" s="194" t="s">
        <v>16</v>
      </c>
      <c r="H30" s="194"/>
      <c r="I30" s="194"/>
      <c r="J30" s="208">
        <f>$H$10</f>
        <v>0.5729166666666666</v>
      </c>
      <c r="K30" s="208"/>
      <c r="L30" s="208"/>
      <c r="M30" s="208"/>
      <c r="N30" s="209"/>
      <c r="O30" s="202" t="str">
        <f>D16</f>
        <v>FC Bomber Bad Homburg</v>
      </c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8" t="s">
        <v>20</v>
      </c>
      <c r="AF30" s="105" t="str">
        <f>D17</f>
        <v>JSG Ranstadt</v>
      </c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207"/>
      <c r="AW30" s="179">
        <v>1</v>
      </c>
      <c r="AX30" s="177"/>
      <c r="AY30" s="8" t="s">
        <v>19</v>
      </c>
      <c r="AZ30" s="177">
        <v>0</v>
      </c>
      <c r="BA30" s="178"/>
      <c r="BB30" s="179"/>
      <c r="BC30" s="180"/>
      <c r="BE30" s="51">
        <f>IF(ISBLANK(AZ30),"0",IF(AW30&gt;AZ30,3,IF(AW30=AZ30,1,0)))</f>
        <v>3</v>
      </c>
      <c r="BF30" s="52" t="s">
        <v>19</v>
      </c>
      <c r="BG30" s="51" t="str">
        <f>IF(ISBLANK(AJ30),"0",IF(AJ30&gt;AG30,3,IF(AJ30=AG30,1,0)))</f>
        <v>0</v>
      </c>
      <c r="BH30" s="53">
        <f>IF(ISBLANK(AZ30),"0",IF(AZ30&gt;AW30,3,IF(AZ30=AW30,1,0)))</f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 t="s">
        <v>19</v>
      </c>
      <c r="BV30" s="51">
        <f>IF(ISBLANK(AZ30),"0",IF(AZ30&gt;AW30,3,IF(AZ30=AW30,1,0)))</f>
        <v>0</v>
      </c>
      <c r="BW30" s="50"/>
      <c r="BX30" s="47"/>
      <c r="BY30" s="20" t="s">
        <v>12</v>
      </c>
      <c r="BZ30" s="47" t="s">
        <v>24</v>
      </c>
      <c r="CA30" s="102" t="s">
        <v>25</v>
      </c>
      <c r="CB30" s="102"/>
      <c r="CC30" s="102"/>
      <c r="CD30" s="21" t="s">
        <v>26</v>
      </c>
      <c r="CE30" s="22"/>
      <c r="CF30" s="22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</row>
    <row r="31" spans="2:139" s="1" customFormat="1" ht="22.5" customHeight="1" thickBot="1">
      <c r="B31" s="191">
        <v>2</v>
      </c>
      <c r="C31" s="192"/>
      <c r="D31" s="192"/>
      <c r="E31" s="192"/>
      <c r="F31" s="192"/>
      <c r="G31" s="192" t="s">
        <v>16</v>
      </c>
      <c r="H31" s="192"/>
      <c r="I31" s="192"/>
      <c r="J31" s="195">
        <f>J30+$U$10*$X$10+$AL$10</f>
        <v>0.5805555555555555</v>
      </c>
      <c r="K31" s="195"/>
      <c r="L31" s="195"/>
      <c r="M31" s="195"/>
      <c r="N31" s="196"/>
      <c r="O31" s="197" t="str">
        <f>D18</f>
        <v>SC WB Frankfurt</v>
      </c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2" t="s">
        <v>20</v>
      </c>
      <c r="AF31" s="189" t="str">
        <f>D19</f>
        <v>TSV Lämmerspiel</v>
      </c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90"/>
      <c r="AW31" s="181">
        <v>0</v>
      </c>
      <c r="AX31" s="182"/>
      <c r="AY31" s="2" t="s">
        <v>19</v>
      </c>
      <c r="AZ31" s="182">
        <v>0</v>
      </c>
      <c r="BA31" s="183"/>
      <c r="BB31" s="181"/>
      <c r="BC31" s="184"/>
      <c r="BE31" s="51">
        <f aca="true" t="shared" si="0" ref="BE31:BE47">IF(ISBLANK(AZ31),"0",IF(AW31&gt;AZ31,3,IF(AW31=AZ31,1,0)))</f>
        <v>1</v>
      </c>
      <c r="BF31" s="50" t="s">
        <v>19</v>
      </c>
      <c r="BG31" s="51" t="str">
        <f>IF(ISBLANK(AJ31),"0",IF(AJ31&gt;AG31,3,IF(AJ31=AG31,1,0)))</f>
        <v>0</v>
      </c>
      <c r="BH31" s="53">
        <f aca="true" t="shared" si="1" ref="BH31:BH47">IF(ISBLANK(AZ31),"0",IF(AZ31&gt;AW31,3,IF(AZ31=AW31,1,0)))</f>
        <v>1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 t="s">
        <v>19</v>
      </c>
      <c r="BV31" s="51">
        <f aca="true" t="shared" si="2" ref="BV31:BV47">IF(ISBLANK(AZ31),"0",IF(AZ31&gt;AW31,3,IF(AZ31=AW31,1,0)))</f>
        <v>1</v>
      </c>
      <c r="BW31" s="50"/>
      <c r="BX31" s="47"/>
      <c r="BY31" s="47" t="str">
        <f>$D$18</f>
        <v>SC WB Frankfurt</v>
      </c>
      <c r="BZ31" s="51">
        <f>SUM($BE$31+$BV$37+$BV$42)</f>
        <v>7</v>
      </c>
      <c r="CA31" s="22">
        <f>SUM($AW$31+$AZ$37+$AZ$42)</f>
        <v>2</v>
      </c>
      <c r="CB31" s="21" t="s">
        <v>19</v>
      </c>
      <c r="CC31" s="54">
        <f>SUM($AZ$31+$AW$37+$AW$42)</f>
        <v>0</v>
      </c>
      <c r="CD31" s="55">
        <f>SUM(CA31-CC31)</f>
        <v>2</v>
      </c>
      <c r="CE31" s="22"/>
      <c r="CF31" s="22"/>
      <c r="CG31" s="23"/>
      <c r="CH31" s="24">
        <f>IF(ISBLANK($AZ$47),"",IF(AND($BZ$31=$BZ$32,$CD$31=$CD$32,$CA$32=$CA$31),1,0))</f>
        <v>0</v>
      </c>
      <c r="CI31" s="24"/>
      <c r="CJ31" s="24">
        <f>SUM(CH31:CI31)</f>
        <v>0</v>
      </c>
      <c r="CK31" s="24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</row>
    <row r="32" spans="2:139" s="1" customFormat="1" ht="22.5" customHeight="1">
      <c r="B32" s="193">
        <v>3</v>
      </c>
      <c r="C32" s="194"/>
      <c r="D32" s="194"/>
      <c r="E32" s="194"/>
      <c r="F32" s="194"/>
      <c r="G32" s="194" t="s">
        <v>22</v>
      </c>
      <c r="H32" s="194"/>
      <c r="I32" s="194"/>
      <c r="J32" s="208">
        <f>J31+$U$10*$X$10+$AL$10</f>
        <v>0.5881944444444444</v>
      </c>
      <c r="K32" s="208"/>
      <c r="L32" s="208"/>
      <c r="M32" s="208"/>
      <c r="N32" s="209"/>
      <c r="O32" s="202" t="str">
        <f>AG16</f>
        <v>JSG Oberau/Höchst 2</v>
      </c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8" t="s">
        <v>20</v>
      </c>
      <c r="AF32" s="105" t="str">
        <f>AG17</f>
        <v>JSG Düdelsheim</v>
      </c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207"/>
      <c r="AW32" s="179">
        <v>0</v>
      </c>
      <c r="AX32" s="177"/>
      <c r="AY32" s="8" t="s">
        <v>19</v>
      </c>
      <c r="AZ32" s="177">
        <v>1</v>
      </c>
      <c r="BA32" s="178"/>
      <c r="BB32" s="179"/>
      <c r="BC32" s="180"/>
      <c r="BE32" s="51">
        <f t="shared" si="0"/>
        <v>0</v>
      </c>
      <c r="BF32" s="53">
        <f aca="true" t="shared" si="3" ref="BF32:BF47">IF(ISBLANK(AW32),"0",IF(AW32&gt;AZ32,3,IF(AW32=AZ32,1,0)))</f>
        <v>0</v>
      </c>
      <c r="BG32" s="53" t="s">
        <v>19</v>
      </c>
      <c r="BH32" s="53">
        <f t="shared" si="1"/>
        <v>3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19</v>
      </c>
      <c r="BV32" s="51">
        <f t="shared" si="2"/>
        <v>3</v>
      </c>
      <c r="BW32" s="50"/>
      <c r="BX32" s="47"/>
      <c r="BY32" s="47" t="str">
        <f>$D$16</f>
        <v>FC Bomber Bad Homburg</v>
      </c>
      <c r="BZ32" s="51">
        <f>SUM($BE$30+$BV$36+$BE$42)</f>
        <v>4</v>
      </c>
      <c r="CA32" s="22">
        <f>SUM($AW$30+$AZ$36+$AW$42)</f>
        <v>1</v>
      </c>
      <c r="CB32" s="21" t="s">
        <v>19</v>
      </c>
      <c r="CC32" s="54">
        <f>SUM($AZ$30+$AW$36+$AZ$42)</f>
        <v>1</v>
      </c>
      <c r="CD32" s="55">
        <f>SUM(CA32-CC32)</f>
        <v>0</v>
      </c>
      <c r="CE32" s="22"/>
      <c r="CF32" s="22"/>
      <c r="CG32" s="23"/>
      <c r="CH32" s="24">
        <f>IF(ISBLANK($AZ$47),"",IF(AND($BZ$31=$BZ$32,$CD$31=$CD$32,$CA$32=$CA$31),1,0))</f>
        <v>0</v>
      </c>
      <c r="CI32" s="24">
        <f>IF(ISBLANK($AZ$47),"",IF(AND($BZ$33=$BZ$32,$CD$33=$CD$32,$CA$32=$CA$33),1,0))</f>
        <v>0</v>
      </c>
      <c r="CJ32" s="24">
        <f>SUM(CH32:CI32)</f>
        <v>0</v>
      </c>
      <c r="CK32" s="24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</row>
    <row r="33" spans="2:139" s="1" customFormat="1" ht="22.5" customHeight="1" thickBot="1">
      <c r="B33" s="191">
        <v>4</v>
      </c>
      <c r="C33" s="192"/>
      <c r="D33" s="192"/>
      <c r="E33" s="192"/>
      <c r="F33" s="192"/>
      <c r="G33" s="192" t="s">
        <v>22</v>
      </c>
      <c r="H33" s="192"/>
      <c r="I33" s="192"/>
      <c r="J33" s="195">
        <f>J32+$U$10*$X$10+$AL$10</f>
        <v>0.5958333333333332</v>
      </c>
      <c r="K33" s="195"/>
      <c r="L33" s="195"/>
      <c r="M33" s="195"/>
      <c r="N33" s="196"/>
      <c r="O33" s="197" t="str">
        <f>AG18</f>
        <v>SC Eintracht Spfr. Windecken</v>
      </c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2" t="s">
        <v>20</v>
      </c>
      <c r="AF33" s="189" t="str">
        <f>AG19</f>
        <v>VfB Marburg</v>
      </c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90"/>
      <c r="AW33" s="181">
        <v>0</v>
      </c>
      <c r="AX33" s="182"/>
      <c r="AY33" s="2" t="s">
        <v>19</v>
      </c>
      <c r="AZ33" s="182">
        <v>3</v>
      </c>
      <c r="BA33" s="183"/>
      <c r="BB33" s="181"/>
      <c r="BC33" s="184"/>
      <c r="BE33" s="51">
        <f t="shared" si="0"/>
        <v>0</v>
      </c>
      <c r="BF33" s="53">
        <f t="shared" si="3"/>
        <v>0</v>
      </c>
      <c r="BG33" s="53" t="s">
        <v>19</v>
      </c>
      <c r="BH33" s="53">
        <f t="shared" si="1"/>
        <v>3</v>
      </c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 t="s">
        <v>19</v>
      </c>
      <c r="BV33" s="51">
        <f t="shared" si="2"/>
        <v>3</v>
      </c>
      <c r="BW33" s="50"/>
      <c r="BX33" s="47"/>
      <c r="BY33" s="47" t="str">
        <f>$D$19</f>
        <v>TSV Lämmerspiel</v>
      </c>
      <c r="BZ33" s="51">
        <f>SUM($BV$31+$BE$36+$BV$43)</f>
        <v>3</v>
      </c>
      <c r="CA33" s="22">
        <f>SUM($AZ$31+$AW$36+$AZ$43)</f>
        <v>0</v>
      </c>
      <c r="CB33" s="21" t="s">
        <v>19</v>
      </c>
      <c r="CC33" s="54">
        <f>SUM($AW$31+$AZ$36+$AW$43)</f>
        <v>0</v>
      </c>
      <c r="CD33" s="55">
        <f>SUM(CA33-CC33)</f>
        <v>0</v>
      </c>
      <c r="CE33" s="22"/>
      <c r="CF33" s="22"/>
      <c r="CG33" s="23"/>
      <c r="CH33" s="24">
        <f>IF(ISBLANK($AZ$47),"",IF(AND($BZ$32=$BZ$33,$CD$32=$CD$33,$CA$33=$CA$32),1,0))</f>
        <v>0</v>
      </c>
      <c r="CI33" s="24">
        <f>IF(ISBLANK($AZ$47),"",IF(AND($BZ$33=$BZ$34,$CD$33=$CD$34,$CA$34=$CA$33),1,0))</f>
        <v>0</v>
      </c>
      <c r="CJ33" s="24">
        <f>SUM(CH32:CI32)</f>
        <v>0</v>
      </c>
      <c r="CK33" s="24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</row>
    <row r="34" spans="2:139" s="1" customFormat="1" ht="22.5" customHeight="1">
      <c r="B34" s="193">
        <v>5</v>
      </c>
      <c r="C34" s="194"/>
      <c r="D34" s="194"/>
      <c r="E34" s="194"/>
      <c r="F34" s="194"/>
      <c r="G34" s="194" t="s">
        <v>31</v>
      </c>
      <c r="H34" s="194"/>
      <c r="I34" s="194"/>
      <c r="J34" s="208">
        <f aca="true" t="shared" si="4" ref="J34:J47">J33+$U$10*$X$10+$AL$10</f>
        <v>0.6034722222222221</v>
      </c>
      <c r="K34" s="208"/>
      <c r="L34" s="208"/>
      <c r="M34" s="208"/>
      <c r="N34" s="209"/>
      <c r="O34" s="202" t="str">
        <f>R22</f>
        <v>JSG Oberau/Höchst 1</v>
      </c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8" t="s">
        <v>20</v>
      </c>
      <c r="AF34" s="105" t="str">
        <f>R23</f>
        <v>1. FC Sulzbach</v>
      </c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207"/>
      <c r="AW34" s="179">
        <v>0</v>
      </c>
      <c r="AX34" s="177"/>
      <c r="AY34" s="8" t="s">
        <v>19</v>
      </c>
      <c r="AZ34" s="177">
        <v>0</v>
      </c>
      <c r="BA34" s="178"/>
      <c r="BB34" s="179"/>
      <c r="BC34" s="180"/>
      <c r="BE34" s="51">
        <f t="shared" si="0"/>
        <v>1</v>
      </c>
      <c r="BF34" s="53">
        <f t="shared" si="3"/>
        <v>1</v>
      </c>
      <c r="BG34" s="53" t="s">
        <v>19</v>
      </c>
      <c r="BH34" s="53">
        <f t="shared" si="1"/>
        <v>1</v>
      </c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19</v>
      </c>
      <c r="BV34" s="51">
        <f t="shared" si="2"/>
        <v>1</v>
      </c>
      <c r="BW34" s="50"/>
      <c r="BX34" s="47"/>
      <c r="BY34" s="47" t="str">
        <f>$D$17</f>
        <v>JSG Ranstadt</v>
      </c>
      <c r="BZ34" s="51">
        <f>SUM($BV$30+$BE$37+$BE$43)</f>
        <v>1</v>
      </c>
      <c r="CA34" s="22">
        <f>SUM($AZ$30+$AW$37+$AW$43)</f>
        <v>0</v>
      </c>
      <c r="CB34" s="21" t="s">
        <v>19</v>
      </c>
      <c r="CC34" s="54">
        <f>SUM($AW$30+$AZ$37++$AZ$43)</f>
        <v>2</v>
      </c>
      <c r="CD34" s="55">
        <f>SUM(CA34-CC34)</f>
        <v>-2</v>
      </c>
      <c r="CE34" s="22"/>
      <c r="CF34" s="22"/>
      <c r="CG34" s="23"/>
      <c r="CH34" s="24">
        <f>IF(ISBLANK($AZ$47),"",IF(AND($BZ$33=$BZ$34,$CD$33=$CD$34,$CA$34=$CA$33),1,0))</f>
        <v>0</v>
      </c>
      <c r="CI34" s="24"/>
      <c r="CJ34" s="24">
        <f>SUM(CH34:CI34)</f>
        <v>0</v>
      </c>
      <c r="CK34" s="24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</row>
    <row r="35" spans="2:139" s="1" customFormat="1" ht="22.5" customHeight="1" thickBot="1">
      <c r="B35" s="191">
        <v>6</v>
      </c>
      <c r="C35" s="192"/>
      <c r="D35" s="192"/>
      <c r="E35" s="192"/>
      <c r="F35" s="192"/>
      <c r="G35" s="192" t="s">
        <v>31</v>
      </c>
      <c r="H35" s="192"/>
      <c r="I35" s="192"/>
      <c r="J35" s="195">
        <f t="shared" si="4"/>
        <v>0.6111111111111109</v>
      </c>
      <c r="K35" s="195"/>
      <c r="L35" s="195"/>
      <c r="M35" s="195"/>
      <c r="N35" s="196"/>
      <c r="O35" s="197" t="str">
        <f>R24</f>
        <v>FC Langen</v>
      </c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2" t="s">
        <v>20</v>
      </c>
      <c r="AF35" s="189" t="str">
        <f>R25</f>
        <v>1. Rödelheimer FC</v>
      </c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90"/>
      <c r="AW35" s="181">
        <v>2</v>
      </c>
      <c r="AX35" s="182"/>
      <c r="AY35" s="2" t="s">
        <v>19</v>
      </c>
      <c r="AZ35" s="182">
        <v>0</v>
      </c>
      <c r="BA35" s="183"/>
      <c r="BB35" s="181"/>
      <c r="BC35" s="184"/>
      <c r="BE35" s="51">
        <f t="shared" si="0"/>
        <v>3</v>
      </c>
      <c r="BF35" s="53">
        <f t="shared" si="3"/>
        <v>3</v>
      </c>
      <c r="BG35" s="53" t="s">
        <v>19</v>
      </c>
      <c r="BH35" s="53">
        <f t="shared" si="1"/>
        <v>0</v>
      </c>
      <c r="BI35" s="47"/>
      <c r="BJ35" s="47"/>
      <c r="BK35" s="29"/>
      <c r="BL35" s="29"/>
      <c r="BM35" s="29"/>
      <c r="BN35" s="29"/>
      <c r="BO35" s="29"/>
      <c r="BP35" s="29"/>
      <c r="BQ35" s="29"/>
      <c r="BR35" s="29"/>
      <c r="BS35" s="29"/>
      <c r="BT35" s="47"/>
      <c r="BU35" s="47" t="s">
        <v>19</v>
      </c>
      <c r="BV35" s="51">
        <f t="shared" si="2"/>
        <v>0</v>
      </c>
      <c r="BW35" s="50"/>
      <c r="BX35" s="47"/>
      <c r="BY35" s="47"/>
      <c r="BZ35" s="47"/>
      <c r="CA35" s="22"/>
      <c r="CB35" s="22"/>
      <c r="CC35" s="22"/>
      <c r="CD35" s="22"/>
      <c r="CE35" s="22"/>
      <c r="CF35" s="22"/>
      <c r="CG35" s="23"/>
      <c r="CH35" s="24"/>
      <c r="CI35" s="24"/>
      <c r="CJ35" s="24"/>
      <c r="CK35" s="24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</row>
    <row r="36" spans="2:139" s="1" customFormat="1" ht="22.5" customHeight="1">
      <c r="B36" s="193">
        <v>7</v>
      </c>
      <c r="C36" s="194"/>
      <c r="D36" s="194"/>
      <c r="E36" s="194"/>
      <c r="F36" s="194"/>
      <c r="G36" s="194" t="s">
        <v>16</v>
      </c>
      <c r="H36" s="194"/>
      <c r="I36" s="194"/>
      <c r="J36" s="208">
        <f t="shared" si="4"/>
        <v>0.6187499999999998</v>
      </c>
      <c r="K36" s="208"/>
      <c r="L36" s="208"/>
      <c r="M36" s="208"/>
      <c r="N36" s="209"/>
      <c r="O36" s="202" t="str">
        <f>D19</f>
        <v>TSV Lämmerspiel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8" t="s">
        <v>20</v>
      </c>
      <c r="AF36" s="105" t="str">
        <f>D16</f>
        <v>FC Bomber Bad Homburg</v>
      </c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207"/>
      <c r="AW36" s="179">
        <v>0</v>
      </c>
      <c r="AX36" s="177"/>
      <c r="AY36" s="8" t="s">
        <v>19</v>
      </c>
      <c r="AZ36" s="177">
        <v>0</v>
      </c>
      <c r="BA36" s="178"/>
      <c r="BB36" s="179"/>
      <c r="BC36" s="180"/>
      <c r="BD36" s="9"/>
      <c r="BE36" s="51">
        <f t="shared" si="0"/>
        <v>1</v>
      </c>
      <c r="BF36" s="53">
        <f t="shared" si="3"/>
        <v>1</v>
      </c>
      <c r="BG36" s="53" t="s">
        <v>19</v>
      </c>
      <c r="BH36" s="53">
        <f t="shared" si="1"/>
        <v>1</v>
      </c>
      <c r="BI36" s="47"/>
      <c r="BJ36" s="47"/>
      <c r="BK36" s="56"/>
      <c r="BL36" s="56"/>
      <c r="BM36" s="57" t="str">
        <f>$D$17</f>
        <v>JSG Ranstadt</v>
      </c>
      <c r="BN36" s="58">
        <f>SUM($BH$30+$BF$35+$BH$42+$BF$47)</f>
        <v>9</v>
      </c>
      <c r="BO36" s="58">
        <f>SUM($AZ$30+$AW$35+$AZ$42+$AW$47)</f>
        <v>7</v>
      </c>
      <c r="BP36" s="59" t="s">
        <v>19</v>
      </c>
      <c r="BQ36" s="58">
        <f>SUM($AW$30+$AZ$35+$AW$42+$AZ$47)</f>
        <v>2</v>
      </c>
      <c r="BR36" s="60">
        <f>SUM(BO36-BQ36)</f>
        <v>5</v>
      </c>
      <c r="BS36" s="47"/>
      <c r="BT36" s="47"/>
      <c r="BU36" s="47" t="s">
        <v>19</v>
      </c>
      <c r="BV36" s="51">
        <f t="shared" si="2"/>
        <v>1</v>
      </c>
      <c r="BW36" s="50"/>
      <c r="BX36" s="47"/>
      <c r="BY36" s="20" t="s">
        <v>13</v>
      </c>
      <c r="BZ36" s="47" t="s">
        <v>24</v>
      </c>
      <c r="CA36" s="102" t="s">
        <v>25</v>
      </c>
      <c r="CB36" s="102"/>
      <c r="CC36" s="102"/>
      <c r="CD36" s="21" t="s">
        <v>26</v>
      </c>
      <c r="CE36" s="22"/>
      <c r="CF36" s="22"/>
      <c r="CG36" s="23"/>
      <c r="CH36" s="24"/>
      <c r="CI36" s="24"/>
      <c r="CJ36" s="24"/>
      <c r="CK36" s="24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</row>
    <row r="37" spans="2:139" s="1" customFormat="1" ht="22.5" customHeight="1" thickBot="1">
      <c r="B37" s="191">
        <v>8</v>
      </c>
      <c r="C37" s="192"/>
      <c r="D37" s="192"/>
      <c r="E37" s="192"/>
      <c r="F37" s="192"/>
      <c r="G37" s="192" t="s">
        <v>16</v>
      </c>
      <c r="H37" s="192"/>
      <c r="I37" s="192"/>
      <c r="J37" s="195">
        <f t="shared" si="4"/>
        <v>0.6263888888888887</v>
      </c>
      <c r="K37" s="195"/>
      <c r="L37" s="195"/>
      <c r="M37" s="195"/>
      <c r="N37" s="196"/>
      <c r="O37" s="197" t="str">
        <f>D17</f>
        <v>JSG Ranstadt</v>
      </c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2" t="s">
        <v>20</v>
      </c>
      <c r="AF37" s="189" t="str">
        <f>D18</f>
        <v>SC WB Frankfurt</v>
      </c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90"/>
      <c r="AW37" s="181">
        <v>0</v>
      </c>
      <c r="AX37" s="182"/>
      <c r="AY37" s="2" t="s">
        <v>19</v>
      </c>
      <c r="AZ37" s="182">
        <v>1</v>
      </c>
      <c r="BA37" s="183"/>
      <c r="BB37" s="181"/>
      <c r="BC37" s="184"/>
      <c r="BD37" s="9"/>
      <c r="BE37" s="51">
        <f t="shared" si="0"/>
        <v>0</v>
      </c>
      <c r="BF37" s="53">
        <f t="shared" si="3"/>
        <v>0</v>
      </c>
      <c r="BG37" s="53" t="s">
        <v>19</v>
      </c>
      <c r="BH37" s="53">
        <f t="shared" si="1"/>
        <v>3</v>
      </c>
      <c r="BI37" s="47"/>
      <c r="BJ37" s="47"/>
      <c r="BK37" s="56"/>
      <c r="BL37" s="56"/>
      <c r="BM37" s="57">
        <f>$D$20</f>
        <v>0</v>
      </c>
      <c r="BN37" s="58">
        <f>SUM($BF$34+$BH$38+$BF$43+$BH$47)</f>
        <v>3</v>
      </c>
      <c r="BO37" s="58">
        <f>SUM($AW$34+$AZ$38+$AW$43+$AZ$47)</f>
        <v>2</v>
      </c>
      <c r="BP37" s="59" t="s">
        <v>19</v>
      </c>
      <c r="BQ37" s="58">
        <f>SUM($AZ$34+$AW$38+$AZ$43+$AW$47)</f>
        <v>5</v>
      </c>
      <c r="BR37" s="60">
        <f>SUM(BO37-BQ37)</f>
        <v>-3</v>
      </c>
      <c r="BS37" s="47"/>
      <c r="BT37" s="47"/>
      <c r="BU37" s="47" t="s">
        <v>19</v>
      </c>
      <c r="BV37" s="51">
        <f t="shared" si="2"/>
        <v>3</v>
      </c>
      <c r="BW37" s="50"/>
      <c r="BX37" s="47"/>
      <c r="BY37" s="47" t="str">
        <f>$AG$19</f>
        <v>VfB Marburg</v>
      </c>
      <c r="BZ37" s="51">
        <f>SUM($BV$33+$BE$38+$BV$45)</f>
        <v>7</v>
      </c>
      <c r="CA37" s="22">
        <f>SUM($AZ$33+$AW$38+$AZ$45)</f>
        <v>6</v>
      </c>
      <c r="CB37" s="21" t="s">
        <v>19</v>
      </c>
      <c r="CC37" s="54">
        <f>SUM($AW$33+$AZ$38+$AW$45)</f>
        <v>1</v>
      </c>
      <c r="CD37" s="55">
        <f>SUM(CA37-CC37)</f>
        <v>5</v>
      </c>
      <c r="CE37" s="22"/>
      <c r="CF37" s="22"/>
      <c r="CG37" s="23"/>
      <c r="CH37" s="24">
        <f>IF(ISBLANK($AZ$47),"",IF(AND($BZ$37=$BZ$38,$CD$37=$CD$38,$CA$38=$CA$37),1,0))</f>
        <v>0</v>
      </c>
      <c r="CI37" s="24"/>
      <c r="CJ37" s="24">
        <f>SUM(CH37:CI37)</f>
        <v>0</v>
      </c>
      <c r="CK37" s="24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</row>
    <row r="38" spans="2:139" s="1" customFormat="1" ht="22.5" customHeight="1">
      <c r="B38" s="193">
        <v>9</v>
      </c>
      <c r="C38" s="194"/>
      <c r="D38" s="194"/>
      <c r="E38" s="194"/>
      <c r="F38" s="194"/>
      <c r="G38" s="194" t="s">
        <v>22</v>
      </c>
      <c r="H38" s="194"/>
      <c r="I38" s="194"/>
      <c r="J38" s="208">
        <f t="shared" si="4"/>
        <v>0.6340277777777775</v>
      </c>
      <c r="K38" s="208"/>
      <c r="L38" s="208"/>
      <c r="M38" s="208"/>
      <c r="N38" s="209"/>
      <c r="O38" s="202" t="str">
        <f>AG19</f>
        <v>VfB Marburg</v>
      </c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8" t="s">
        <v>20</v>
      </c>
      <c r="AF38" s="105" t="str">
        <f>AG16</f>
        <v>JSG Oberau/Höchst 2</v>
      </c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207"/>
      <c r="AW38" s="179">
        <v>1</v>
      </c>
      <c r="AX38" s="177"/>
      <c r="AY38" s="8" t="s">
        <v>19</v>
      </c>
      <c r="AZ38" s="177">
        <v>1</v>
      </c>
      <c r="BA38" s="178"/>
      <c r="BB38" s="179"/>
      <c r="BC38" s="180"/>
      <c r="BD38" s="9"/>
      <c r="BE38" s="51">
        <f t="shared" si="0"/>
        <v>1</v>
      </c>
      <c r="BF38" s="53">
        <f t="shared" si="3"/>
        <v>1</v>
      </c>
      <c r="BG38" s="53" t="s">
        <v>19</v>
      </c>
      <c r="BH38" s="53">
        <f t="shared" si="1"/>
        <v>1</v>
      </c>
      <c r="BI38" s="47"/>
      <c r="BJ38" s="47"/>
      <c r="BK38" s="56"/>
      <c r="BL38" s="56"/>
      <c r="BM38" s="57" t="str">
        <f>$D$19</f>
        <v>TSV Lämmerspiel</v>
      </c>
      <c r="BN38" s="58" t="e">
        <f>SUM($BF$31+$BH$35+$BF$39+$BH$43)</f>
        <v>#VALUE!</v>
      </c>
      <c r="BO38" s="58">
        <f>SUM($AW$31+$AZ$35+$AW$39+$AZ$43)</f>
        <v>0</v>
      </c>
      <c r="BP38" s="59" t="s">
        <v>19</v>
      </c>
      <c r="BQ38" s="58">
        <f>SUM($AZ$31+$AW$35+$AZ$39+$AW$43)</f>
        <v>2</v>
      </c>
      <c r="BR38" s="60">
        <f>SUM(BO38-BQ38)</f>
        <v>-2</v>
      </c>
      <c r="BS38" s="47"/>
      <c r="BT38" s="47"/>
      <c r="BU38" s="47" t="s">
        <v>19</v>
      </c>
      <c r="BV38" s="51">
        <f t="shared" si="2"/>
        <v>1</v>
      </c>
      <c r="BW38" s="50"/>
      <c r="BX38" s="47"/>
      <c r="BY38" s="47" t="str">
        <f>$AG$17</f>
        <v>JSG Düdelsheim</v>
      </c>
      <c r="BZ38" s="51">
        <f>SUM($BV$32+$BE$39+$BE$45)</f>
        <v>4</v>
      </c>
      <c r="CA38" s="22">
        <f>SUM($AZ$32+$AW$39+$AW$45)</f>
        <v>1</v>
      </c>
      <c r="CB38" s="21" t="s">
        <v>19</v>
      </c>
      <c r="CC38" s="54">
        <f>SUM($AW$32+$AZ$39+$AZ$45)</f>
        <v>2</v>
      </c>
      <c r="CD38" s="55">
        <f>SUM(CA38-CC38)</f>
        <v>-1</v>
      </c>
      <c r="CE38" s="22"/>
      <c r="CF38" s="22"/>
      <c r="CG38" s="23"/>
      <c r="CH38" s="24">
        <f>IF(ISBLANK($AZ$47),"",IF(AND($BZ$37=$BZ$38,$CD$37=$CD$38,$CA$38=$CA$37),1,0))</f>
        <v>0</v>
      </c>
      <c r="CI38" s="24">
        <f>IF(ISBLANK($AZ$47),"",IF(AND($BZ$39=$BZ$38,$CD$39=$CD$38,$CA$38=$CA$39),1,0))</f>
        <v>0</v>
      </c>
      <c r="CJ38" s="24">
        <f>SUM(CH38:CI38)</f>
        <v>0</v>
      </c>
      <c r="CK38" s="24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</row>
    <row r="39" spans="2:139" s="1" customFormat="1" ht="22.5" customHeight="1" thickBot="1">
      <c r="B39" s="191">
        <v>10</v>
      </c>
      <c r="C39" s="192"/>
      <c r="D39" s="192"/>
      <c r="E39" s="192"/>
      <c r="F39" s="192"/>
      <c r="G39" s="192" t="s">
        <v>22</v>
      </c>
      <c r="H39" s="192"/>
      <c r="I39" s="192"/>
      <c r="J39" s="195">
        <f t="shared" si="4"/>
        <v>0.6416666666666664</v>
      </c>
      <c r="K39" s="195"/>
      <c r="L39" s="195"/>
      <c r="M39" s="195"/>
      <c r="N39" s="196"/>
      <c r="O39" s="197" t="str">
        <f>AG17</f>
        <v>JSG Düdelsheim</v>
      </c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2" t="s">
        <v>20</v>
      </c>
      <c r="AF39" s="189" t="str">
        <f>AG18</f>
        <v>SC Eintracht Spfr. Windecken</v>
      </c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90"/>
      <c r="AW39" s="181">
        <v>0</v>
      </c>
      <c r="AX39" s="182"/>
      <c r="AY39" s="2" t="s">
        <v>19</v>
      </c>
      <c r="AZ39" s="182">
        <v>0</v>
      </c>
      <c r="BA39" s="183"/>
      <c r="BB39" s="181"/>
      <c r="BC39" s="184"/>
      <c r="BD39" s="9"/>
      <c r="BE39" s="51">
        <f t="shared" si="0"/>
        <v>1</v>
      </c>
      <c r="BF39" s="53">
        <f t="shared" si="3"/>
        <v>1</v>
      </c>
      <c r="BG39" s="53" t="s">
        <v>19</v>
      </c>
      <c r="BH39" s="53">
        <f t="shared" si="1"/>
        <v>1</v>
      </c>
      <c r="BI39" s="47"/>
      <c r="BJ39" s="47"/>
      <c r="BK39" s="56"/>
      <c r="BL39" s="56"/>
      <c r="BM39" s="57" t="str">
        <f>$D$18</f>
        <v>SC WB Frankfurt</v>
      </c>
      <c r="BN39" s="58">
        <f>SUM($BH$31+$BF$38+$BF$42+$BH$46)</f>
        <v>2</v>
      </c>
      <c r="BO39" s="58">
        <f>SUM($AZ$31+$AW$38+$AW$42+$AZ$46)</f>
        <v>1</v>
      </c>
      <c r="BP39" s="59" t="s">
        <v>19</v>
      </c>
      <c r="BQ39" s="58">
        <f>SUM($AW$31+$AZ$38+$AZ$42+$AW$46)</f>
        <v>5</v>
      </c>
      <c r="BR39" s="60">
        <f>SUM(BO39-BQ39)</f>
        <v>-4</v>
      </c>
      <c r="BS39" s="47"/>
      <c r="BT39" s="47"/>
      <c r="BU39" s="47" t="s">
        <v>19</v>
      </c>
      <c r="BV39" s="51">
        <f t="shared" si="2"/>
        <v>1</v>
      </c>
      <c r="BW39" s="50"/>
      <c r="BX39" s="47"/>
      <c r="BY39" s="47" t="str">
        <f>$AG$18</f>
        <v>SC Eintracht Spfr. Windecken</v>
      </c>
      <c r="BZ39" s="51">
        <f>SUM($BE$33+$BV$39+$BV$44)</f>
        <v>4</v>
      </c>
      <c r="CA39" s="22">
        <f>SUM($AW$33+$AZ$39+$AZ$44)</f>
        <v>1</v>
      </c>
      <c r="CB39" s="21" t="s">
        <v>19</v>
      </c>
      <c r="CC39" s="54">
        <f>SUM($AZ$33+$AW$39+$AW$44)</f>
        <v>3</v>
      </c>
      <c r="CD39" s="55">
        <f>SUM(CA39-CC39)</f>
        <v>-2</v>
      </c>
      <c r="CE39" s="22"/>
      <c r="CF39" s="22"/>
      <c r="CG39" s="23"/>
      <c r="CH39" s="24">
        <f>IF(ISBLANK($AZ$47),"",IF(AND($BZ$39=$BZ$38,$CD$39=$CD$38,$CA$38=$CA$39),1,0))</f>
        <v>0</v>
      </c>
      <c r="CI39" s="24">
        <f>IF(ISBLANK($AZ$47),"",IF(AND($BZ$39=$BZ$40,$CD$39=$CD$40,$CA$40=$CA$39),1,0))</f>
        <v>0</v>
      </c>
      <c r="CJ39" s="24">
        <f>SUM(CH38:CI38)</f>
        <v>0</v>
      </c>
      <c r="CK39" s="24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</row>
    <row r="40" spans="2:139" s="1" customFormat="1" ht="22.5" customHeight="1">
      <c r="B40" s="193">
        <v>11</v>
      </c>
      <c r="C40" s="194"/>
      <c r="D40" s="194"/>
      <c r="E40" s="194"/>
      <c r="F40" s="194"/>
      <c r="G40" s="194" t="s">
        <v>31</v>
      </c>
      <c r="H40" s="194"/>
      <c r="I40" s="194"/>
      <c r="J40" s="208">
        <f t="shared" si="4"/>
        <v>0.6493055555555552</v>
      </c>
      <c r="K40" s="208"/>
      <c r="L40" s="208"/>
      <c r="M40" s="208"/>
      <c r="N40" s="209"/>
      <c r="O40" s="202" t="str">
        <f>R25</f>
        <v>1. Rödelheimer FC</v>
      </c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8" t="s">
        <v>20</v>
      </c>
      <c r="AF40" s="105" t="str">
        <f>R22</f>
        <v>JSG Oberau/Höchst 1</v>
      </c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207"/>
      <c r="AW40" s="179">
        <v>0</v>
      </c>
      <c r="AX40" s="177"/>
      <c r="AY40" s="8" t="s">
        <v>19</v>
      </c>
      <c r="AZ40" s="177">
        <v>3</v>
      </c>
      <c r="BA40" s="178"/>
      <c r="BB40" s="179"/>
      <c r="BC40" s="180"/>
      <c r="BD40" s="9"/>
      <c r="BE40" s="51">
        <f t="shared" si="0"/>
        <v>0</v>
      </c>
      <c r="BF40" s="53">
        <f t="shared" si="3"/>
        <v>0</v>
      </c>
      <c r="BG40" s="53" t="s">
        <v>19</v>
      </c>
      <c r="BH40" s="53">
        <f t="shared" si="1"/>
        <v>3</v>
      </c>
      <c r="BI40" s="47"/>
      <c r="BJ40" s="47"/>
      <c r="BK40" s="56"/>
      <c r="BL40" s="56"/>
      <c r="BM40" s="61" t="str">
        <f>$D$16</f>
        <v>FC Bomber Bad Homburg</v>
      </c>
      <c r="BN40" s="58" t="e">
        <f>SUM($BF$30+$BH$34+$BH$39+$BF$46)</f>
        <v>#VALUE!</v>
      </c>
      <c r="BO40" s="58">
        <f>SUM($AW$30+$AZ$34+$AZ$39+$AW$46)</f>
        <v>4</v>
      </c>
      <c r="BP40" s="59" t="s">
        <v>19</v>
      </c>
      <c r="BQ40" s="58">
        <f>SUM($AZ$30+$AW$34+$AW$39+$AZ$46)</f>
        <v>0</v>
      </c>
      <c r="BR40" s="62">
        <f>SUM(BO40-BQ40)</f>
        <v>4</v>
      </c>
      <c r="BS40" s="47"/>
      <c r="BT40" s="47"/>
      <c r="BU40" s="47" t="s">
        <v>19</v>
      </c>
      <c r="BV40" s="51">
        <f t="shared" si="2"/>
        <v>3</v>
      </c>
      <c r="BW40" s="50"/>
      <c r="BX40" s="47"/>
      <c r="BY40" s="47" t="str">
        <f>$AG$16</f>
        <v>JSG Oberau/Höchst 2</v>
      </c>
      <c r="BZ40" s="51">
        <f>SUM($BE$32+$BV$38+$BE$44)</f>
        <v>1</v>
      </c>
      <c r="CA40" s="22">
        <f>SUM($AW$32+$AZ$38+$AW$44)</f>
        <v>1</v>
      </c>
      <c r="CB40" s="21" t="s">
        <v>19</v>
      </c>
      <c r="CC40" s="54">
        <f>SUM($AZ$32+$AW$38+$AZ$44)</f>
        <v>3</v>
      </c>
      <c r="CD40" s="55">
        <f>SUM(CA40-CC40)</f>
        <v>-2</v>
      </c>
      <c r="CE40" s="22"/>
      <c r="CF40" s="22"/>
      <c r="CG40" s="23"/>
      <c r="CH40" s="24">
        <f>IF(ISBLANK($AZ$47),"",IF(AND($BZ$39=$BZ$40,$CD$39=$CD$40,$CA$40=$CA$39),1,0))</f>
        <v>0</v>
      </c>
      <c r="CI40" s="24"/>
      <c r="CJ40" s="24">
        <f>SUM(CH40:CI40)</f>
        <v>0</v>
      </c>
      <c r="CK40" s="24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</row>
    <row r="41" spans="2:139" s="1" customFormat="1" ht="22.5" customHeight="1" thickBot="1">
      <c r="B41" s="191">
        <v>12</v>
      </c>
      <c r="C41" s="192"/>
      <c r="D41" s="192"/>
      <c r="E41" s="192"/>
      <c r="F41" s="192"/>
      <c r="G41" s="192" t="s">
        <v>31</v>
      </c>
      <c r="H41" s="192"/>
      <c r="I41" s="192"/>
      <c r="J41" s="195">
        <f t="shared" si="4"/>
        <v>0.6569444444444441</v>
      </c>
      <c r="K41" s="195"/>
      <c r="L41" s="195"/>
      <c r="M41" s="195"/>
      <c r="N41" s="196"/>
      <c r="O41" s="197" t="str">
        <f>R23</f>
        <v>1. FC Sulzbach</v>
      </c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2" t="s">
        <v>20</v>
      </c>
      <c r="AF41" s="189" t="str">
        <f>R24</f>
        <v>FC Langen</v>
      </c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90"/>
      <c r="AW41" s="181">
        <v>0</v>
      </c>
      <c r="AX41" s="182"/>
      <c r="AY41" s="2" t="s">
        <v>19</v>
      </c>
      <c r="AZ41" s="182">
        <v>0</v>
      </c>
      <c r="BA41" s="183"/>
      <c r="BB41" s="181"/>
      <c r="BC41" s="184"/>
      <c r="BD41" s="9"/>
      <c r="BE41" s="51">
        <f t="shared" si="0"/>
        <v>1</v>
      </c>
      <c r="BF41" s="53">
        <f t="shared" si="3"/>
        <v>1</v>
      </c>
      <c r="BG41" s="53" t="s">
        <v>19</v>
      </c>
      <c r="BH41" s="53">
        <f t="shared" si="1"/>
        <v>1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 t="s">
        <v>19</v>
      </c>
      <c r="BV41" s="51">
        <f t="shared" si="2"/>
        <v>1</v>
      </c>
      <c r="BW41" s="50"/>
      <c r="BX41" s="47"/>
      <c r="BY41" s="47"/>
      <c r="BZ41" s="47"/>
      <c r="CA41" s="22"/>
      <c r="CB41" s="22"/>
      <c r="CC41" s="22"/>
      <c r="CD41" s="22"/>
      <c r="CE41" s="22"/>
      <c r="CF41" s="22"/>
      <c r="CG41" s="23"/>
      <c r="CH41" s="24"/>
      <c r="CI41" s="24"/>
      <c r="CJ41" s="24"/>
      <c r="CK41" s="24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</row>
    <row r="42" spans="2:139" s="1" customFormat="1" ht="22.5" customHeight="1">
      <c r="B42" s="193">
        <v>13</v>
      </c>
      <c r="C42" s="194"/>
      <c r="D42" s="194"/>
      <c r="E42" s="194"/>
      <c r="F42" s="194"/>
      <c r="G42" s="194" t="s">
        <v>16</v>
      </c>
      <c r="H42" s="194"/>
      <c r="I42" s="194"/>
      <c r="J42" s="208">
        <f t="shared" si="4"/>
        <v>0.664583333333333</v>
      </c>
      <c r="K42" s="208"/>
      <c r="L42" s="208"/>
      <c r="M42" s="208"/>
      <c r="N42" s="209"/>
      <c r="O42" s="202" t="str">
        <f>D16</f>
        <v>FC Bomber Bad Homburg</v>
      </c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8" t="s">
        <v>20</v>
      </c>
      <c r="AF42" s="105" t="str">
        <f>D18</f>
        <v>SC WB Frankfurt</v>
      </c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207"/>
      <c r="AW42" s="179">
        <v>0</v>
      </c>
      <c r="AX42" s="177"/>
      <c r="AY42" s="8" t="s">
        <v>19</v>
      </c>
      <c r="AZ42" s="177">
        <v>1</v>
      </c>
      <c r="BA42" s="178"/>
      <c r="BB42" s="179"/>
      <c r="BC42" s="180"/>
      <c r="BD42" s="9"/>
      <c r="BE42" s="51">
        <f t="shared" si="0"/>
        <v>0</v>
      </c>
      <c r="BF42" s="53">
        <f t="shared" si="3"/>
        <v>0</v>
      </c>
      <c r="BG42" s="53" t="s">
        <v>19</v>
      </c>
      <c r="BH42" s="53">
        <f t="shared" si="1"/>
        <v>3</v>
      </c>
      <c r="BI42" s="47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47"/>
      <c r="BU42" s="47" t="s">
        <v>19</v>
      </c>
      <c r="BV42" s="51">
        <f t="shared" si="2"/>
        <v>3</v>
      </c>
      <c r="BW42" s="50"/>
      <c r="BX42" s="47"/>
      <c r="BY42" s="20" t="s">
        <v>30</v>
      </c>
      <c r="BZ42" s="47" t="s">
        <v>24</v>
      </c>
      <c r="CA42" s="102" t="s">
        <v>25</v>
      </c>
      <c r="CB42" s="102"/>
      <c r="CC42" s="102"/>
      <c r="CD42" s="21" t="s">
        <v>26</v>
      </c>
      <c r="CE42" s="22"/>
      <c r="CF42" s="22"/>
      <c r="CG42" s="23"/>
      <c r="CH42" s="24"/>
      <c r="CI42" s="24"/>
      <c r="CJ42" s="24"/>
      <c r="CK42" s="24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</row>
    <row r="43" spans="2:139" s="1" customFormat="1" ht="22.5" customHeight="1" thickBot="1">
      <c r="B43" s="191">
        <v>14</v>
      </c>
      <c r="C43" s="192"/>
      <c r="D43" s="192"/>
      <c r="E43" s="192"/>
      <c r="F43" s="192"/>
      <c r="G43" s="192" t="s">
        <v>16</v>
      </c>
      <c r="H43" s="192"/>
      <c r="I43" s="192"/>
      <c r="J43" s="195">
        <f t="shared" si="4"/>
        <v>0.6722222222222218</v>
      </c>
      <c r="K43" s="195"/>
      <c r="L43" s="195"/>
      <c r="M43" s="195"/>
      <c r="N43" s="196"/>
      <c r="O43" s="197" t="str">
        <f>D17</f>
        <v>JSG Ranstadt</v>
      </c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2" t="s">
        <v>20</v>
      </c>
      <c r="AF43" s="189" t="str">
        <f>D19</f>
        <v>TSV Lämmerspiel</v>
      </c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90"/>
      <c r="AW43" s="181">
        <v>0</v>
      </c>
      <c r="AX43" s="182"/>
      <c r="AY43" s="2" t="s">
        <v>19</v>
      </c>
      <c r="AZ43" s="182">
        <v>0</v>
      </c>
      <c r="BA43" s="183"/>
      <c r="BB43" s="181"/>
      <c r="BC43" s="184"/>
      <c r="BD43" s="9"/>
      <c r="BE43" s="51">
        <f t="shared" si="0"/>
        <v>1</v>
      </c>
      <c r="BF43" s="53">
        <f t="shared" si="3"/>
        <v>1</v>
      </c>
      <c r="BG43" s="53" t="s">
        <v>19</v>
      </c>
      <c r="BH43" s="53">
        <f t="shared" si="1"/>
        <v>1</v>
      </c>
      <c r="BI43" s="47"/>
      <c r="BJ43" s="47"/>
      <c r="BK43" s="56"/>
      <c r="BL43" s="56"/>
      <c r="BM43" s="57" t="str">
        <f>AG16</f>
        <v>JSG Oberau/Höchst 2</v>
      </c>
      <c r="BN43" s="58" t="e">
        <f>SUM($BH$33+$BF$40+$BF$44+#REF!)</f>
        <v>#REF!</v>
      </c>
      <c r="BO43" s="58" t="e">
        <f>SUM($AZ$33+$AW$40+$AW$44+#REF!)</f>
        <v>#REF!</v>
      </c>
      <c r="BP43" s="59" t="s">
        <v>19</v>
      </c>
      <c r="BQ43" s="58" t="e">
        <f>SUM($AW$33+$AZ$40+$AZ$44+#REF!)</f>
        <v>#REF!</v>
      </c>
      <c r="BR43" s="60" t="e">
        <f>SUM(BO43-BQ43)</f>
        <v>#REF!</v>
      </c>
      <c r="BS43" s="47"/>
      <c r="BT43" s="47"/>
      <c r="BU43" s="47" t="s">
        <v>19</v>
      </c>
      <c r="BV43" s="51">
        <f t="shared" si="2"/>
        <v>1</v>
      </c>
      <c r="BW43" s="50"/>
      <c r="BX43" s="47"/>
      <c r="BY43" s="47" t="str">
        <f>$R$22</f>
        <v>JSG Oberau/Höchst 1</v>
      </c>
      <c r="BZ43" s="51">
        <f>SUM($BE$34+$BV$40+$BE$46)</f>
        <v>7</v>
      </c>
      <c r="CA43" s="22">
        <f>SUM($AW$34+$AZ$40+$AW$46)</f>
        <v>6</v>
      </c>
      <c r="CB43" s="21" t="s">
        <v>19</v>
      </c>
      <c r="CC43" s="54">
        <f>SUM($AZ$34+$AW$40+$AZ$46)</f>
        <v>0</v>
      </c>
      <c r="CD43" s="55">
        <f>SUM(CA43-CC43)</f>
        <v>6</v>
      </c>
      <c r="CE43" s="22"/>
      <c r="CF43" s="22"/>
      <c r="CG43" s="23"/>
      <c r="CH43" s="24">
        <f>IF(ISBLANK($AZ$47),"",IF(AND($BZ$43=$BZ$44,$CD$43=$CD$44,$CA$44=$CA$43),1,0))</f>
        <v>0</v>
      </c>
      <c r="CI43" s="24"/>
      <c r="CJ43" s="24">
        <f>SUM(CH43:CI43)</f>
        <v>0</v>
      </c>
      <c r="CK43" s="24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</row>
    <row r="44" spans="2:139" s="1" customFormat="1" ht="22.5" customHeight="1">
      <c r="B44" s="193">
        <v>15</v>
      </c>
      <c r="C44" s="194"/>
      <c r="D44" s="194"/>
      <c r="E44" s="194"/>
      <c r="F44" s="194"/>
      <c r="G44" s="194" t="s">
        <v>22</v>
      </c>
      <c r="H44" s="194"/>
      <c r="I44" s="194"/>
      <c r="J44" s="208">
        <f t="shared" si="4"/>
        <v>0.6798611111111107</v>
      </c>
      <c r="K44" s="208"/>
      <c r="L44" s="208"/>
      <c r="M44" s="208"/>
      <c r="N44" s="209"/>
      <c r="O44" s="202" t="str">
        <f>AG16</f>
        <v>JSG Oberau/Höchst 2</v>
      </c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8" t="s">
        <v>20</v>
      </c>
      <c r="AF44" s="105" t="str">
        <f>AG18</f>
        <v>SC Eintracht Spfr. Windecken</v>
      </c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207"/>
      <c r="AW44" s="179">
        <v>0</v>
      </c>
      <c r="AX44" s="177"/>
      <c r="AY44" s="8" t="s">
        <v>19</v>
      </c>
      <c r="AZ44" s="177">
        <v>1</v>
      </c>
      <c r="BA44" s="178"/>
      <c r="BB44" s="179"/>
      <c r="BC44" s="180"/>
      <c r="BD44" s="9"/>
      <c r="BE44" s="51">
        <f t="shared" si="0"/>
        <v>0</v>
      </c>
      <c r="BF44" s="53">
        <f t="shared" si="3"/>
        <v>0</v>
      </c>
      <c r="BG44" s="53" t="s">
        <v>19</v>
      </c>
      <c r="BH44" s="53">
        <f t="shared" si="1"/>
        <v>3</v>
      </c>
      <c r="BI44" s="47"/>
      <c r="BJ44" s="47"/>
      <c r="BK44" s="56"/>
      <c r="BL44" s="56"/>
      <c r="BM44" s="57" t="str">
        <f>AG17</f>
        <v>JSG Düdelsheim</v>
      </c>
      <c r="BN44" s="58" t="e">
        <f>SUM($BF$36+$BH$40+$BF$45+#REF!)</f>
        <v>#REF!</v>
      </c>
      <c r="BO44" s="58" t="e">
        <f>SUM($AW$36+$AZ$40+$AW$45+#REF!)</f>
        <v>#REF!</v>
      </c>
      <c r="BP44" s="59" t="s">
        <v>19</v>
      </c>
      <c r="BQ44" s="58" t="e">
        <f>SUM($AZ$36+$AW$40+$AZ$45+#REF!)</f>
        <v>#REF!</v>
      </c>
      <c r="BR44" s="60" t="e">
        <f>SUM(BO44-BQ44)</f>
        <v>#REF!</v>
      </c>
      <c r="BS44" s="47"/>
      <c r="BT44" s="47"/>
      <c r="BU44" s="47" t="s">
        <v>19</v>
      </c>
      <c r="BV44" s="51">
        <f t="shared" si="2"/>
        <v>3</v>
      </c>
      <c r="BW44" s="50"/>
      <c r="BX44" s="47"/>
      <c r="BY44" s="47" t="str">
        <f>$R$23</f>
        <v>1. FC Sulzbach</v>
      </c>
      <c r="BZ44" s="51">
        <f>SUM($BV$34+$BE$41+$BE$47)</f>
        <v>5</v>
      </c>
      <c r="CA44" s="22">
        <f>SUM($AZ$34+$AW$41+$AW$47)</f>
        <v>4</v>
      </c>
      <c r="CB44" s="21" t="s">
        <v>19</v>
      </c>
      <c r="CC44" s="54">
        <f>SUM($AW$34+$AZ$41+$AZ$47)</f>
        <v>1</v>
      </c>
      <c r="CD44" s="55">
        <f>SUM(CA44-CC44)</f>
        <v>3</v>
      </c>
      <c r="CE44" s="22"/>
      <c r="CF44" s="22"/>
      <c r="CG44" s="23"/>
      <c r="CH44" s="24">
        <f>IF(ISBLANK($AZ$47),"",IF(AND($BZ$43=$BZ$44,$CD$43=$CD$44,$CA$44=$CA$43),1,0))</f>
        <v>0</v>
      </c>
      <c r="CI44" s="24">
        <f>IF(ISBLANK($AZ$47),"",IF(AND($BZ$45=$BZ$44,$CD$45=$CD$44,$CA$44=$CA$45),1,0))</f>
        <v>0</v>
      </c>
      <c r="CJ44" s="24">
        <f>SUM(CH44:CI44)</f>
        <v>0</v>
      </c>
      <c r="CK44" s="24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</row>
    <row r="45" spans="2:139" s="1" customFormat="1" ht="22.5" customHeight="1" thickBot="1">
      <c r="B45" s="191">
        <v>16</v>
      </c>
      <c r="C45" s="192"/>
      <c r="D45" s="192"/>
      <c r="E45" s="192"/>
      <c r="F45" s="192"/>
      <c r="G45" s="192" t="s">
        <v>22</v>
      </c>
      <c r="H45" s="192"/>
      <c r="I45" s="192"/>
      <c r="J45" s="195">
        <f t="shared" si="4"/>
        <v>0.6874999999999996</v>
      </c>
      <c r="K45" s="195"/>
      <c r="L45" s="195"/>
      <c r="M45" s="195"/>
      <c r="N45" s="196"/>
      <c r="O45" s="197" t="str">
        <f>AG17</f>
        <v>JSG Düdelsheim</v>
      </c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2" t="s">
        <v>20</v>
      </c>
      <c r="AF45" s="189" t="str">
        <f>AG19</f>
        <v>VfB Marburg</v>
      </c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90"/>
      <c r="AW45" s="181">
        <v>0</v>
      </c>
      <c r="AX45" s="182"/>
      <c r="AY45" s="2" t="s">
        <v>19</v>
      </c>
      <c r="AZ45" s="182">
        <v>2</v>
      </c>
      <c r="BA45" s="183"/>
      <c r="BB45" s="181"/>
      <c r="BC45" s="184"/>
      <c r="BD45" s="9"/>
      <c r="BE45" s="51">
        <f t="shared" si="0"/>
        <v>0</v>
      </c>
      <c r="BF45" s="53">
        <f t="shared" si="3"/>
        <v>0</v>
      </c>
      <c r="BG45" s="53" t="s">
        <v>19</v>
      </c>
      <c r="BH45" s="53">
        <f t="shared" si="1"/>
        <v>3</v>
      </c>
      <c r="BI45" s="47"/>
      <c r="BJ45" s="47"/>
      <c r="BK45" s="56"/>
      <c r="BL45" s="56"/>
      <c r="BM45" s="61" t="str">
        <f>AG18</f>
        <v>SC Eintracht Spfr. Windecken</v>
      </c>
      <c r="BN45" s="58" t="e">
        <f>SUM($BF$32+$BH$36+$BH$41+#REF!)</f>
        <v>#REF!</v>
      </c>
      <c r="BO45" s="58" t="e">
        <f>SUM($AW$32+$AZ$36+$AZ$41+#REF!)</f>
        <v>#REF!</v>
      </c>
      <c r="BP45" s="59" t="s">
        <v>19</v>
      </c>
      <c r="BQ45" s="58" t="e">
        <f>SUM($AZ$32+$AW$36+$AW$41+#REF!)</f>
        <v>#REF!</v>
      </c>
      <c r="BR45" s="62" t="e">
        <f>SUM(BO45-BQ45)</f>
        <v>#REF!</v>
      </c>
      <c r="BS45" s="47"/>
      <c r="BT45" s="47"/>
      <c r="BU45" s="47" t="s">
        <v>19</v>
      </c>
      <c r="BV45" s="51">
        <f t="shared" si="2"/>
        <v>3</v>
      </c>
      <c r="BW45" s="50"/>
      <c r="BX45" s="47"/>
      <c r="BY45" s="47" t="str">
        <f>$R$24</f>
        <v>FC Langen</v>
      </c>
      <c r="BZ45" s="51">
        <f>SUM($BE$35+$BV$41+$BV$46)</f>
        <v>4</v>
      </c>
      <c r="CA45" s="22">
        <f>SUM($AW$35+$AZ$41+$AZ$46)</f>
        <v>2</v>
      </c>
      <c r="CB45" s="21" t="s">
        <v>19</v>
      </c>
      <c r="CC45" s="54">
        <f>SUM($AZ$35+$AW$41+$AW$46)</f>
        <v>3</v>
      </c>
      <c r="CD45" s="55">
        <f>SUM(CA45-CC45)</f>
        <v>-1</v>
      </c>
      <c r="CE45" s="22"/>
      <c r="CF45" s="22"/>
      <c r="CG45" s="23"/>
      <c r="CH45" s="24">
        <f>IF(ISBLANK($AZ$47),"",IF(AND($BZ$45=$BZ$44,$CD$45=$CD$44,$CA$44=$CA$45),1,0))</f>
        <v>0</v>
      </c>
      <c r="CI45" s="24">
        <f>IF(ISBLANK($AZ$47),"",IF(AND($BZ$45=$BZ$46,$CD$45=$CD$46,$CA$46=$CA$45),1,0))</f>
        <v>0</v>
      </c>
      <c r="CJ45" s="24">
        <f>SUM(CH44:CI44)</f>
        <v>0</v>
      </c>
      <c r="CK45" s="24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</row>
    <row r="46" spans="2:139" s="1" customFormat="1" ht="22.5" customHeight="1">
      <c r="B46" s="193">
        <v>17</v>
      </c>
      <c r="C46" s="194"/>
      <c r="D46" s="194"/>
      <c r="E46" s="194"/>
      <c r="F46" s="194"/>
      <c r="G46" s="194" t="s">
        <v>31</v>
      </c>
      <c r="H46" s="194"/>
      <c r="I46" s="194"/>
      <c r="J46" s="208">
        <f t="shared" si="4"/>
        <v>0.6951388888888884</v>
      </c>
      <c r="K46" s="208"/>
      <c r="L46" s="208"/>
      <c r="M46" s="208"/>
      <c r="N46" s="209"/>
      <c r="O46" s="202" t="str">
        <f>R22</f>
        <v>JSG Oberau/Höchst 1</v>
      </c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8" t="s">
        <v>20</v>
      </c>
      <c r="AF46" s="105" t="str">
        <f>R24</f>
        <v>FC Langen</v>
      </c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207"/>
      <c r="AW46" s="179">
        <v>3</v>
      </c>
      <c r="AX46" s="177"/>
      <c r="AY46" s="8" t="s">
        <v>19</v>
      </c>
      <c r="AZ46" s="177">
        <v>0</v>
      </c>
      <c r="BA46" s="178"/>
      <c r="BB46" s="179"/>
      <c r="BC46" s="180"/>
      <c r="BD46" s="9"/>
      <c r="BE46" s="51">
        <f t="shared" si="0"/>
        <v>3</v>
      </c>
      <c r="BF46" s="53">
        <f t="shared" si="3"/>
        <v>3</v>
      </c>
      <c r="BG46" s="53" t="s">
        <v>19</v>
      </c>
      <c r="BH46" s="53">
        <f t="shared" si="1"/>
        <v>0</v>
      </c>
      <c r="BI46" s="47"/>
      <c r="BJ46" s="47"/>
      <c r="BK46" s="56"/>
      <c r="BL46" s="56"/>
      <c r="BM46" s="57" t="str">
        <f>AG19</f>
        <v>VfB Marburg</v>
      </c>
      <c r="BN46" s="58">
        <f>SUM($BF$33+$BH$37+$BF$41+$BH$45)</f>
        <v>7</v>
      </c>
      <c r="BO46" s="58">
        <f>SUM($AW$33+$AZ$37+$AW$41+$AZ$45)</f>
        <v>3</v>
      </c>
      <c r="BP46" s="59" t="s">
        <v>19</v>
      </c>
      <c r="BQ46" s="58">
        <f>SUM($AZ$33+$AW$37+$AZ$41+$AW$45)</f>
        <v>3</v>
      </c>
      <c r="BR46" s="60">
        <f>SUM(BO46-BQ46)</f>
        <v>0</v>
      </c>
      <c r="BS46" s="47"/>
      <c r="BT46" s="47"/>
      <c r="BU46" s="47" t="s">
        <v>19</v>
      </c>
      <c r="BV46" s="51">
        <f t="shared" si="2"/>
        <v>0</v>
      </c>
      <c r="BW46" s="50"/>
      <c r="BX46" s="47"/>
      <c r="BY46" s="47" t="str">
        <f>$R$25</f>
        <v>1. Rödelheimer FC</v>
      </c>
      <c r="BZ46" s="51">
        <f>SUM($BV$35+$BE$40+$BV$47)</f>
        <v>0</v>
      </c>
      <c r="CA46" s="22">
        <f>SUM($AZ$35+$AW$40+$AZ$47)</f>
        <v>1</v>
      </c>
      <c r="CB46" s="21" t="s">
        <v>19</v>
      </c>
      <c r="CC46" s="54">
        <f>SUM($AW$35+$AZ$40+$AW$47)</f>
        <v>9</v>
      </c>
      <c r="CD46" s="55">
        <f>SUM(CA46-CC46)</f>
        <v>-8</v>
      </c>
      <c r="CE46" s="22"/>
      <c r="CF46" s="22"/>
      <c r="CG46" s="23"/>
      <c r="CH46" s="24">
        <f>IF(ISBLANK($AZ$47),"",IF(AND($BZ$45=$BZ$46,$CD$45=$CD$46,$CA$46=$CA$45),1,0))</f>
        <v>0</v>
      </c>
      <c r="CI46" s="24"/>
      <c r="CJ46" s="24">
        <f>SUM(CH46:CI46)</f>
        <v>0</v>
      </c>
      <c r="CK46" s="24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</row>
    <row r="47" spans="2:139" s="1" customFormat="1" ht="22.5" customHeight="1" thickBot="1">
      <c r="B47" s="191">
        <v>18</v>
      </c>
      <c r="C47" s="192"/>
      <c r="D47" s="192"/>
      <c r="E47" s="192"/>
      <c r="F47" s="192"/>
      <c r="G47" s="192" t="s">
        <v>31</v>
      </c>
      <c r="H47" s="192"/>
      <c r="I47" s="192"/>
      <c r="J47" s="195">
        <f t="shared" si="4"/>
        <v>0.7027777777777773</v>
      </c>
      <c r="K47" s="195"/>
      <c r="L47" s="195"/>
      <c r="M47" s="195"/>
      <c r="N47" s="196"/>
      <c r="O47" s="197" t="str">
        <f>R23</f>
        <v>1. FC Sulzbach</v>
      </c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2" t="s">
        <v>20</v>
      </c>
      <c r="AF47" s="189" t="str">
        <f>R25</f>
        <v>1. Rödelheimer FC</v>
      </c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90"/>
      <c r="AW47" s="181">
        <v>4</v>
      </c>
      <c r="AX47" s="182"/>
      <c r="AY47" s="2" t="s">
        <v>19</v>
      </c>
      <c r="AZ47" s="182">
        <v>1</v>
      </c>
      <c r="BA47" s="183"/>
      <c r="BB47" s="181"/>
      <c r="BC47" s="184"/>
      <c r="BD47" s="9"/>
      <c r="BE47" s="51">
        <f t="shared" si="0"/>
        <v>3</v>
      </c>
      <c r="BF47" s="53">
        <f t="shared" si="3"/>
        <v>3</v>
      </c>
      <c r="BG47" s="53" t="s">
        <v>19</v>
      </c>
      <c r="BH47" s="53">
        <f t="shared" si="1"/>
        <v>0</v>
      </c>
      <c r="BI47" s="47"/>
      <c r="BJ47" s="47"/>
      <c r="BK47" s="56"/>
      <c r="BL47" s="56"/>
      <c r="BM47" s="57">
        <f>AG20</f>
        <v>0</v>
      </c>
      <c r="BN47" s="58" t="e">
        <f>SUM($BH$32+$BF$37+$BH$44+#REF!)</f>
        <v>#REF!</v>
      </c>
      <c r="BO47" s="58" t="e">
        <f>SUM($AZ$32+$AW$37+$AZ$44+#REF!)</f>
        <v>#REF!</v>
      </c>
      <c r="BP47" s="59" t="s">
        <v>19</v>
      </c>
      <c r="BQ47" s="58" t="e">
        <f>SUM($AW$32+$AZ$37+$AW$44+#REF!)</f>
        <v>#REF!</v>
      </c>
      <c r="BR47" s="60" t="e">
        <f>SUM(BO47-BQ47)</f>
        <v>#REF!</v>
      </c>
      <c r="BS47" s="47"/>
      <c r="BT47" s="47"/>
      <c r="BU47" s="47" t="s">
        <v>19</v>
      </c>
      <c r="BV47" s="51">
        <f t="shared" si="2"/>
        <v>0</v>
      </c>
      <c r="BW47" s="50"/>
      <c r="BX47" s="47"/>
      <c r="BY47" s="47"/>
      <c r="BZ47" s="47"/>
      <c r="CA47" s="47"/>
      <c r="CB47" s="47"/>
      <c r="CC47" s="22"/>
      <c r="CD47" s="22"/>
      <c r="CE47" s="22"/>
      <c r="CF47" s="22"/>
      <c r="CG47" s="23"/>
      <c r="CH47" s="24"/>
      <c r="CI47" s="24"/>
      <c r="CJ47" s="24"/>
      <c r="CK47" s="24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</row>
    <row r="48" spans="2:60" ht="13.5" customHeight="1">
      <c r="B48" s="11"/>
      <c r="C48" s="11"/>
      <c r="D48" s="11"/>
      <c r="E48" s="11"/>
      <c r="F48" s="11"/>
      <c r="G48" s="11"/>
      <c r="H48" s="11"/>
      <c r="I48" s="11"/>
      <c r="J48" s="12"/>
      <c r="K48" s="12"/>
      <c r="L48" s="12"/>
      <c r="M48" s="12"/>
      <c r="N48" s="12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4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4"/>
      <c r="AX48" s="14"/>
      <c r="AY48" s="14"/>
      <c r="AZ48" s="14"/>
      <c r="BA48" s="14"/>
      <c r="BB48" s="14"/>
      <c r="BC48" s="14"/>
      <c r="BD48" s="10"/>
      <c r="BF48" s="53"/>
      <c r="BG48" s="53"/>
      <c r="BH48" s="53"/>
    </row>
    <row r="49" spans="2:60" ht="33" customHeight="1">
      <c r="B49" s="112" t="str">
        <f>$A$2</f>
        <v>JSG Oberau/Höchst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F49" s="53"/>
      <c r="BG49" s="53"/>
      <c r="BH49" s="53"/>
    </row>
    <row r="50" spans="2:60" ht="6" customHeight="1">
      <c r="B50" s="11"/>
      <c r="C50" s="11"/>
      <c r="D50" s="11"/>
      <c r="E50" s="11"/>
      <c r="F50" s="11"/>
      <c r="G50" s="11"/>
      <c r="H50" s="11"/>
      <c r="I50" s="11"/>
      <c r="J50" s="12"/>
      <c r="K50" s="12"/>
      <c r="L50" s="12"/>
      <c r="M50" s="12"/>
      <c r="N50" s="12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4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4"/>
      <c r="AX50" s="14"/>
      <c r="AY50" s="14"/>
      <c r="AZ50" s="14"/>
      <c r="BA50" s="14"/>
      <c r="BB50" s="14"/>
      <c r="BC50" s="14"/>
      <c r="BD50" s="10"/>
      <c r="BF50" s="53"/>
      <c r="BG50" s="53"/>
      <c r="BH50" s="53"/>
    </row>
    <row r="51" ht="12.75">
      <c r="B51" s="46" t="s">
        <v>27</v>
      </c>
    </row>
    <row r="52" ht="6" customHeight="1" thickBot="1"/>
    <row r="53" spans="2:139" s="3" customFormat="1" ht="15" customHeight="1" thickBot="1">
      <c r="B53" s="186" t="s">
        <v>12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8"/>
      <c r="P53" s="186" t="s">
        <v>24</v>
      </c>
      <c r="Q53" s="187"/>
      <c r="R53" s="188"/>
      <c r="S53" s="186" t="s">
        <v>25</v>
      </c>
      <c r="T53" s="187"/>
      <c r="U53" s="187"/>
      <c r="V53" s="187"/>
      <c r="W53" s="188"/>
      <c r="X53" s="186" t="s">
        <v>26</v>
      </c>
      <c r="Y53" s="187"/>
      <c r="Z53" s="188"/>
      <c r="AA53" s="4"/>
      <c r="AB53" s="4"/>
      <c r="AC53" s="4"/>
      <c r="AD53" s="4"/>
      <c r="AE53" s="186" t="s">
        <v>13</v>
      </c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8"/>
      <c r="AS53" s="186" t="s">
        <v>24</v>
      </c>
      <c r="AT53" s="187"/>
      <c r="AU53" s="188"/>
      <c r="AV53" s="186" t="s">
        <v>25</v>
      </c>
      <c r="AW53" s="187"/>
      <c r="AX53" s="187"/>
      <c r="AY53" s="187"/>
      <c r="AZ53" s="188"/>
      <c r="BA53" s="186" t="s">
        <v>26</v>
      </c>
      <c r="BB53" s="187"/>
      <c r="BC53" s="188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4"/>
      <c r="BW53" s="64"/>
      <c r="BX53" s="63"/>
      <c r="BY53" s="20" t="s">
        <v>39</v>
      </c>
      <c r="BZ53" s="47" t="s">
        <v>24</v>
      </c>
      <c r="CA53" s="102" t="s">
        <v>25</v>
      </c>
      <c r="CB53" s="102"/>
      <c r="CC53" s="102"/>
      <c r="CD53" s="21" t="s">
        <v>26</v>
      </c>
      <c r="CE53" s="25"/>
      <c r="CF53" s="25"/>
      <c r="CG53" s="26"/>
      <c r="CH53" s="26"/>
      <c r="CI53" s="26"/>
      <c r="CJ53" s="26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</row>
    <row r="54" spans="2:88" ht="15" customHeight="1">
      <c r="B54" s="215" t="s">
        <v>8</v>
      </c>
      <c r="C54" s="141"/>
      <c r="D54" s="212" t="str">
        <f>IF(ISBLANK($AZ$30),"",$BY$31)</f>
        <v>SC WB Frankfurt</v>
      </c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  <c r="P54" s="142">
        <f>IF(ISBLANK($AZ$30),"",$BZ$31)</f>
        <v>7</v>
      </c>
      <c r="Q54" s="143"/>
      <c r="R54" s="144"/>
      <c r="S54" s="141">
        <f>IF(ISBLANK($AZ$30),"",$CA$31)</f>
        <v>2</v>
      </c>
      <c r="T54" s="141"/>
      <c r="U54" s="5" t="s">
        <v>19</v>
      </c>
      <c r="V54" s="141">
        <f>IF(ISBLANK($AZ$30),"",$CC$31)</f>
        <v>0</v>
      </c>
      <c r="W54" s="141"/>
      <c r="X54" s="138">
        <f>IF(ISBLANK($AZ$30),"",$CD$31)</f>
        <v>2</v>
      </c>
      <c r="Y54" s="139"/>
      <c r="Z54" s="140"/>
      <c r="AA54" s="1"/>
      <c r="AB54" s="1"/>
      <c r="AC54" s="1"/>
      <c r="AD54" s="1"/>
      <c r="AE54" s="215" t="s">
        <v>8</v>
      </c>
      <c r="AF54" s="141"/>
      <c r="AG54" s="212" t="str">
        <f>IF(ISBLANK($AZ$32),"",$BY$37)</f>
        <v>VfB Marburg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4"/>
      <c r="AS54" s="142">
        <f>IF(ISBLANK($AZ$32),"",$BZ$37)</f>
        <v>7</v>
      </c>
      <c r="AT54" s="143"/>
      <c r="AU54" s="144"/>
      <c r="AV54" s="141">
        <f>IF(ISBLANK($AZ$32),"",$CA$37)</f>
        <v>6</v>
      </c>
      <c r="AW54" s="141"/>
      <c r="AX54" s="5" t="s">
        <v>19</v>
      </c>
      <c r="AY54" s="141">
        <f>IF(ISBLANK($AZ$32),"",$CC$37)</f>
        <v>1</v>
      </c>
      <c r="AZ54" s="141"/>
      <c r="BA54" s="138">
        <f>IF(ISBLANK($AZ$32),"",$CD$37)</f>
        <v>5</v>
      </c>
      <c r="BB54" s="139"/>
      <c r="BC54" s="140"/>
      <c r="BY54" s="47" t="str">
        <f>$R$62</f>
        <v>FC Langen</v>
      </c>
      <c r="BZ54" s="51">
        <f>$AD$62</f>
        <v>4</v>
      </c>
      <c r="CA54" s="22">
        <f>$AG$62</f>
        <v>2</v>
      </c>
      <c r="CB54" s="21" t="s">
        <v>19</v>
      </c>
      <c r="CC54" s="54">
        <f>$AJ$62</f>
        <v>3</v>
      </c>
      <c r="CD54" s="55">
        <f>$AL$62</f>
        <v>-1</v>
      </c>
      <c r="CH54" s="26">
        <f>IF(ISBLANK($AZ$47),"",IF(AND($BZ$55=$BZ$54,$CD$54=$CD$55,$CA$55=$CA$54),1,0))</f>
        <v>0</v>
      </c>
      <c r="CI54" s="26">
        <f>IF(ISBLANK($AZ$47),"",IF(AND($BZ$56=$BZ$55,$CD$56=$CD$55,$CA$55=$CA$56),1,0))</f>
        <v>0</v>
      </c>
      <c r="CJ54" s="26">
        <f>SUM(CH54:CI54)</f>
        <v>0</v>
      </c>
    </row>
    <row r="55" spans="2:82" ht="15" customHeight="1">
      <c r="B55" s="121" t="s">
        <v>9</v>
      </c>
      <c r="C55" s="111"/>
      <c r="D55" s="122" t="str">
        <f>IF(ISBLANK($AZ$30),"",$BY$32)</f>
        <v>FC Bomber Bad Homburg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  <c r="P55" s="108">
        <f>IF(ISBLANK($AZ$30),"",$BZ$32)</f>
        <v>4</v>
      </c>
      <c r="Q55" s="109"/>
      <c r="R55" s="110"/>
      <c r="S55" s="111">
        <f>IF(ISBLANK($AZ$30),"",$CA$32)</f>
        <v>1</v>
      </c>
      <c r="T55" s="111"/>
      <c r="U55" s="6" t="s">
        <v>19</v>
      </c>
      <c r="V55" s="111">
        <f>IF(ISBLANK($AZ$30),"",$CC$32)</f>
        <v>1</v>
      </c>
      <c r="W55" s="111"/>
      <c r="X55" s="118">
        <f>IF(ISBLANK($AZ$30),"",$CD$32)</f>
        <v>0</v>
      </c>
      <c r="Y55" s="119"/>
      <c r="Z55" s="120"/>
      <c r="AA55" s="1"/>
      <c r="AB55" s="1"/>
      <c r="AC55" s="1"/>
      <c r="AD55" s="1"/>
      <c r="AE55" s="121" t="s">
        <v>9</v>
      </c>
      <c r="AF55" s="111"/>
      <c r="AG55" s="122" t="str">
        <f>IF(ISBLANK($AZ$32),"",$BY$38)</f>
        <v>JSG Düdelsheim</v>
      </c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4"/>
      <c r="AS55" s="108">
        <f>IF(ISBLANK($AZ$32),"",$BZ$38)</f>
        <v>4</v>
      </c>
      <c r="AT55" s="109"/>
      <c r="AU55" s="110"/>
      <c r="AV55" s="111">
        <f>IF(ISBLANK($AZ$32),"",$CA$38)</f>
        <v>1</v>
      </c>
      <c r="AW55" s="111"/>
      <c r="AX55" s="6" t="s">
        <v>19</v>
      </c>
      <c r="AY55" s="111">
        <f>IF(ISBLANK($AZ$32),"",$CC$38)</f>
        <v>2</v>
      </c>
      <c r="AZ55" s="111"/>
      <c r="BA55" s="118">
        <f>IF(ISBLANK($AZ$32),"",$CD$38)</f>
        <v>-1</v>
      </c>
      <c r="BB55" s="119"/>
      <c r="BC55" s="120"/>
      <c r="BY55" s="47" t="str">
        <f>$AG$56</f>
        <v>SC Eintracht Spfr. Windecken</v>
      </c>
      <c r="BZ55" s="51">
        <f>$AS$56</f>
        <v>4</v>
      </c>
      <c r="CA55" s="22">
        <f>$AV$56</f>
        <v>1</v>
      </c>
      <c r="CB55" s="21" t="s">
        <v>19</v>
      </c>
      <c r="CC55" s="54">
        <f>$AY$56</f>
        <v>3</v>
      </c>
      <c r="CD55" s="55">
        <f>$BA$56</f>
        <v>-2</v>
      </c>
    </row>
    <row r="56" spans="2:82" ht="15" customHeight="1">
      <c r="B56" s="121" t="s">
        <v>10</v>
      </c>
      <c r="C56" s="111"/>
      <c r="D56" s="122" t="str">
        <f>IF(ISBLANK($AZ$30),"",$BY$33)</f>
        <v>TSV Lämmerspiel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4"/>
      <c r="P56" s="108">
        <f>IF(ISBLANK($AZ$30),"",$BZ$33)</f>
        <v>3</v>
      </c>
      <c r="Q56" s="109"/>
      <c r="R56" s="110"/>
      <c r="S56" s="111">
        <f>IF(ISBLANK($AZ$30),"",$CA$33)</f>
        <v>0</v>
      </c>
      <c r="T56" s="111"/>
      <c r="U56" s="6" t="s">
        <v>19</v>
      </c>
      <c r="V56" s="111">
        <f>IF(ISBLANK($AZ$30),"",$CC$33)</f>
        <v>0</v>
      </c>
      <c r="W56" s="111"/>
      <c r="X56" s="118">
        <f>IF(ISBLANK($AZ$30),"",$CD$33)</f>
        <v>0</v>
      </c>
      <c r="Y56" s="119"/>
      <c r="Z56" s="120"/>
      <c r="AA56" s="1"/>
      <c r="AB56" s="1"/>
      <c r="AC56" s="1"/>
      <c r="AD56" s="1"/>
      <c r="AE56" s="121" t="s">
        <v>10</v>
      </c>
      <c r="AF56" s="111"/>
      <c r="AG56" s="122" t="str">
        <f>IF(ISBLANK($AZ$32),"",$BY$39)</f>
        <v>SC Eintracht Spfr. Windecken</v>
      </c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4"/>
      <c r="AS56" s="108">
        <f>IF(ISBLANK($AZ$32),"",$BZ$39)</f>
        <v>4</v>
      </c>
      <c r="AT56" s="109"/>
      <c r="AU56" s="110"/>
      <c r="AV56" s="111">
        <f>IF(ISBLANK($AZ$32),"",$CA$39)</f>
        <v>1</v>
      </c>
      <c r="AW56" s="111"/>
      <c r="AX56" s="6" t="s">
        <v>19</v>
      </c>
      <c r="AY56" s="111">
        <f>IF(ISBLANK($AZ$32),"",$CC$39)</f>
        <v>3</v>
      </c>
      <c r="AZ56" s="111"/>
      <c r="BA56" s="118">
        <f>IF(ISBLANK($AZ$32),"",$CD$39)</f>
        <v>-2</v>
      </c>
      <c r="BB56" s="119"/>
      <c r="BC56" s="120"/>
      <c r="BY56" s="47" t="str">
        <f>$D$56</f>
        <v>TSV Lämmerspiel</v>
      </c>
      <c r="BZ56" s="51">
        <f>$P$56</f>
        <v>3</v>
      </c>
      <c r="CA56" s="22">
        <f>$S$56</f>
        <v>0</v>
      </c>
      <c r="CB56" s="21" t="s">
        <v>19</v>
      </c>
      <c r="CC56" s="54">
        <f>$V$56</f>
        <v>0</v>
      </c>
      <c r="CD56" s="55">
        <f>$X$56</f>
        <v>0</v>
      </c>
    </row>
    <row r="57" spans="2:82" ht="15" customHeight="1" thickBot="1">
      <c r="B57" s="133" t="s">
        <v>11</v>
      </c>
      <c r="C57" s="134"/>
      <c r="D57" s="135" t="str">
        <f>IF(ISBLANK($AZ$30),"",$BY$34)</f>
        <v>JSG Ranstadt</v>
      </c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7"/>
      <c r="P57" s="127">
        <f>IF(ISBLANK($AZ$30),"",$BZ$34)</f>
        <v>1</v>
      </c>
      <c r="Q57" s="128"/>
      <c r="R57" s="129"/>
      <c r="S57" s="126">
        <f>IF(ISBLANK($AZ$30),"",$CA$34)</f>
        <v>0</v>
      </c>
      <c r="T57" s="126"/>
      <c r="U57" s="74" t="s">
        <v>19</v>
      </c>
      <c r="V57" s="126">
        <f>IF(ISBLANK($AZ$30),"",$CC$34)</f>
        <v>2</v>
      </c>
      <c r="W57" s="126"/>
      <c r="X57" s="130">
        <f>IF(ISBLANK($AZ$30),"",$CD$34)</f>
        <v>-2</v>
      </c>
      <c r="Y57" s="131"/>
      <c r="Z57" s="132"/>
      <c r="AA57" s="1"/>
      <c r="AB57" s="1"/>
      <c r="AC57" s="1"/>
      <c r="AD57" s="1"/>
      <c r="AE57" s="133" t="s">
        <v>11</v>
      </c>
      <c r="AF57" s="134"/>
      <c r="AG57" s="135" t="str">
        <f>IF(ISBLANK($AZ$32),"",$BY$40)</f>
        <v>JSG Oberau/Höchst 2</v>
      </c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127">
        <f>IF(ISBLANK($AZ$32),"",$BZ$40)</f>
        <v>1</v>
      </c>
      <c r="AT57" s="128"/>
      <c r="AU57" s="129"/>
      <c r="AV57" s="126">
        <f>IF(ISBLANK($AZ$32),"",$CA$40)</f>
        <v>1</v>
      </c>
      <c r="AW57" s="126"/>
      <c r="AX57" s="74" t="s">
        <v>19</v>
      </c>
      <c r="AY57" s="126">
        <f>IF(ISBLANK($AZ$32),"",$CC$40)</f>
        <v>3</v>
      </c>
      <c r="AZ57" s="126"/>
      <c r="BA57" s="130">
        <f>IF(ISBLANK($AZ$32),"",$CD$40)</f>
        <v>-2</v>
      </c>
      <c r="BB57" s="131"/>
      <c r="BC57" s="132"/>
      <c r="BY57" s="20"/>
      <c r="BZ57" s="47"/>
      <c r="CA57" s="102"/>
      <c r="CB57" s="102"/>
      <c r="CC57" s="102"/>
      <c r="CD57" s="21"/>
    </row>
    <row r="58" spans="77:82" ht="15" customHeight="1" thickBot="1">
      <c r="BY58" s="47"/>
      <c r="BZ58" s="51"/>
      <c r="CA58" s="22"/>
      <c r="CB58" s="21"/>
      <c r="CC58" s="54"/>
      <c r="CD58" s="65"/>
    </row>
    <row r="59" spans="16:82" ht="15" customHeight="1" thickBot="1">
      <c r="P59" s="186" t="s">
        <v>30</v>
      </c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8"/>
      <c r="AD59" s="186" t="s">
        <v>24</v>
      </c>
      <c r="AE59" s="187"/>
      <c r="AF59" s="188"/>
      <c r="AG59" s="186" t="s">
        <v>25</v>
      </c>
      <c r="AH59" s="187"/>
      <c r="AI59" s="187"/>
      <c r="AJ59" s="187"/>
      <c r="AK59" s="188"/>
      <c r="AL59" s="186" t="s">
        <v>26</v>
      </c>
      <c r="AM59" s="187"/>
      <c r="AN59" s="188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5"/>
      <c r="BY59" s="47"/>
      <c r="BZ59" s="51"/>
      <c r="CA59" s="22"/>
      <c r="CB59" s="21"/>
      <c r="CC59" s="54"/>
      <c r="CD59" s="65"/>
    </row>
    <row r="60" spans="16:82" ht="15" customHeight="1">
      <c r="P60" s="215" t="s">
        <v>8</v>
      </c>
      <c r="Q60" s="141"/>
      <c r="R60" s="212" t="str">
        <f>IF(ISBLANK($AZ$34),"",$BY$43)</f>
        <v>JSG Oberau/Höchst 1</v>
      </c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4"/>
      <c r="AD60" s="142">
        <f>IF(ISBLANK($AZ$34),"",$BZ$43)</f>
        <v>7</v>
      </c>
      <c r="AE60" s="143"/>
      <c r="AF60" s="144"/>
      <c r="AG60" s="141">
        <f>IF(ISBLANK($AZ$34),"",$CA$43)</f>
        <v>6</v>
      </c>
      <c r="AH60" s="141"/>
      <c r="AI60" s="5" t="s">
        <v>19</v>
      </c>
      <c r="AJ60" s="141">
        <f>IF(ISBLANK($AZ$34),"",$CC$43)</f>
        <v>0</v>
      </c>
      <c r="AK60" s="141"/>
      <c r="AL60" s="138">
        <f>IF(ISBLANK($AZ$34),"",$CD$43)</f>
        <v>6</v>
      </c>
      <c r="AM60" s="139"/>
      <c r="AN60" s="140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5"/>
      <c r="BY60" s="47"/>
      <c r="BZ60" s="51"/>
      <c r="CA60" s="22"/>
      <c r="CB60" s="21"/>
      <c r="CC60" s="54"/>
      <c r="CD60" s="65"/>
    </row>
    <row r="61" spans="16:76" ht="15" customHeight="1">
      <c r="P61" s="121" t="s">
        <v>9</v>
      </c>
      <c r="Q61" s="111"/>
      <c r="R61" s="122" t="str">
        <f>IF(ISBLANK($AZ$34),"",$BY$44)</f>
        <v>1. FC Sulzbach</v>
      </c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4"/>
      <c r="AD61" s="108">
        <f>IF(ISBLANK($AZ$34),"",$BZ$44)</f>
        <v>5</v>
      </c>
      <c r="AE61" s="109"/>
      <c r="AF61" s="110"/>
      <c r="AG61" s="111">
        <f>IF(ISBLANK($AZ$34),"",$CA$44)</f>
        <v>4</v>
      </c>
      <c r="AH61" s="111"/>
      <c r="AI61" s="6" t="s">
        <v>19</v>
      </c>
      <c r="AJ61" s="111">
        <f>IF(ISBLANK($AZ$34),"",$CC$44)</f>
        <v>1</v>
      </c>
      <c r="AK61" s="111"/>
      <c r="AL61" s="118">
        <f>IF(ISBLANK($AZ$34),"",$CD$44)</f>
        <v>3</v>
      </c>
      <c r="AM61" s="119"/>
      <c r="AN61" s="120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5"/>
    </row>
    <row r="62" spans="16:76" ht="15" customHeight="1">
      <c r="P62" s="121" t="s">
        <v>10</v>
      </c>
      <c r="Q62" s="111"/>
      <c r="R62" s="122" t="str">
        <f>IF(ISBLANK($AZ$34),"",$BY$45)</f>
        <v>FC Langen</v>
      </c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4"/>
      <c r="AD62" s="108">
        <f>IF(ISBLANK($AZ$34),"",$BZ$45)</f>
        <v>4</v>
      </c>
      <c r="AE62" s="109"/>
      <c r="AF62" s="110"/>
      <c r="AG62" s="111">
        <f>IF(ISBLANK($AZ$34),"",$CA$45)</f>
        <v>2</v>
      </c>
      <c r="AH62" s="111"/>
      <c r="AI62" s="6" t="s">
        <v>19</v>
      </c>
      <c r="AJ62" s="111">
        <f>IF(ISBLANK($AZ$34),"",$CC$45)</f>
        <v>3</v>
      </c>
      <c r="AK62" s="111"/>
      <c r="AL62" s="118">
        <f>IF(ISBLANK($AZ$34),"",$CD$45)</f>
        <v>-1</v>
      </c>
      <c r="AM62" s="119"/>
      <c r="AN62" s="120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5"/>
    </row>
    <row r="63" spans="16:76" ht="15" customHeight="1" thickBot="1">
      <c r="P63" s="219" t="s">
        <v>11</v>
      </c>
      <c r="Q63" s="220"/>
      <c r="R63" s="221" t="str">
        <f>IF(ISBLANK($AZ$34),"",$BY$46)</f>
        <v>1. Rödelheimer FC</v>
      </c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3"/>
      <c r="AD63" s="224">
        <f>IF(ISBLANK($AZ$34),"",$BZ$46)</f>
        <v>0</v>
      </c>
      <c r="AE63" s="225"/>
      <c r="AF63" s="226"/>
      <c r="AG63" s="227">
        <f>IF(ISBLANK($AZ$34),"",$CA$46)</f>
        <v>1</v>
      </c>
      <c r="AH63" s="227"/>
      <c r="AI63" s="7" t="s">
        <v>19</v>
      </c>
      <c r="AJ63" s="227">
        <f>IF(ISBLANK($AZ$34),"",$CC$46)</f>
        <v>9</v>
      </c>
      <c r="AK63" s="227"/>
      <c r="AL63" s="216">
        <f>IF(ISBLANK($AZ$34),"",$CD$46)</f>
        <v>-8</v>
      </c>
      <c r="AM63" s="217"/>
      <c r="AN63" s="218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5"/>
    </row>
    <row r="64" ht="7.5" customHeight="1"/>
    <row r="65" spans="2:82" ht="12.75">
      <c r="B65" s="46" t="s">
        <v>44</v>
      </c>
      <c r="BY65" s="47"/>
      <c r="BZ65" s="51"/>
      <c r="CA65" s="22"/>
      <c r="CB65" s="21"/>
      <c r="CC65" s="54"/>
      <c r="CD65" s="65"/>
    </row>
    <row r="66" spans="77:82" ht="5.25" customHeight="1">
      <c r="BY66" s="47"/>
      <c r="BZ66" s="51"/>
      <c r="CA66" s="22"/>
      <c r="CB66" s="21"/>
      <c r="CC66" s="54"/>
      <c r="CD66" s="65"/>
    </row>
    <row r="67" spans="1:93" ht="15.75">
      <c r="A67" s="37"/>
      <c r="B67" s="37"/>
      <c r="C67" s="37"/>
      <c r="D67" s="37"/>
      <c r="E67" s="37"/>
      <c r="F67" s="37"/>
      <c r="G67" s="44" t="s">
        <v>2</v>
      </c>
      <c r="H67" s="115">
        <f>J47+1*($U$10*$X$10+$AL$10)</f>
        <v>0.7104166666666661</v>
      </c>
      <c r="I67" s="115"/>
      <c r="J67" s="115"/>
      <c r="K67" s="115"/>
      <c r="L67" s="115"/>
      <c r="M67" s="28" t="s">
        <v>3</v>
      </c>
      <c r="N67" s="37"/>
      <c r="O67" s="37"/>
      <c r="P67" s="37"/>
      <c r="Q67" s="37"/>
      <c r="R67" s="37"/>
      <c r="S67" s="37"/>
      <c r="T67" s="37"/>
      <c r="U67" s="44" t="s">
        <v>4</v>
      </c>
      <c r="V67" s="116">
        <v>1</v>
      </c>
      <c r="W67" s="116"/>
      <c r="X67" s="45" t="s">
        <v>29</v>
      </c>
      <c r="Y67" s="117">
        <v>0.006944444444444444</v>
      </c>
      <c r="Z67" s="117"/>
      <c r="AA67" s="117"/>
      <c r="AB67" s="117"/>
      <c r="AC67" s="117"/>
      <c r="AD67" s="28" t="s">
        <v>5</v>
      </c>
      <c r="AE67" s="37"/>
      <c r="AF67" s="37"/>
      <c r="AG67" s="37"/>
      <c r="AH67" s="37"/>
      <c r="AI67" s="37"/>
      <c r="AJ67" s="37"/>
      <c r="AK67" s="44" t="s">
        <v>6</v>
      </c>
      <c r="AL67" s="117">
        <v>0.0006944444444444445</v>
      </c>
      <c r="AM67" s="117"/>
      <c r="AN67" s="117"/>
      <c r="AO67" s="117"/>
      <c r="AP67" s="117"/>
      <c r="AQ67" s="28" t="s">
        <v>5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CG67" s="25"/>
      <c r="CH67" s="25"/>
      <c r="CI67" s="25"/>
      <c r="CJ67" s="25"/>
      <c r="CK67" s="25"/>
      <c r="CL67" s="25"/>
      <c r="CM67" s="25"/>
      <c r="CN67" s="25"/>
      <c r="CO67" s="25"/>
    </row>
    <row r="68" spans="85:93" ht="12.75" customHeight="1" thickBot="1">
      <c r="CG68" s="25"/>
      <c r="CH68" s="25"/>
      <c r="CI68" s="25"/>
      <c r="CJ68" s="25"/>
      <c r="CK68" s="25"/>
      <c r="CL68" s="25"/>
      <c r="CM68" s="25"/>
      <c r="CN68" s="25"/>
      <c r="CO68" s="25"/>
    </row>
    <row r="69" spans="2:93" ht="19.5" customHeight="1" thickBot="1">
      <c r="B69" s="125" t="s">
        <v>14</v>
      </c>
      <c r="C69" s="114"/>
      <c r="D69" s="103"/>
      <c r="E69" s="113"/>
      <c r="F69" s="113"/>
      <c r="G69" s="113"/>
      <c r="H69" s="113"/>
      <c r="I69" s="114"/>
      <c r="J69" s="103" t="s">
        <v>17</v>
      </c>
      <c r="K69" s="113"/>
      <c r="L69" s="113"/>
      <c r="M69" s="113"/>
      <c r="N69" s="114"/>
      <c r="O69" s="103" t="s">
        <v>35</v>
      </c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4"/>
      <c r="AW69" s="103" t="s">
        <v>21</v>
      </c>
      <c r="AX69" s="113"/>
      <c r="AY69" s="113"/>
      <c r="AZ69" s="113"/>
      <c r="BA69" s="114"/>
      <c r="BB69" s="103"/>
      <c r="BC69" s="104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</row>
    <row r="70" spans="2:93" ht="15.75" customHeight="1">
      <c r="B70" s="80">
        <v>19</v>
      </c>
      <c r="C70" s="81"/>
      <c r="D70" s="145"/>
      <c r="E70" s="146"/>
      <c r="F70" s="146"/>
      <c r="G70" s="146"/>
      <c r="H70" s="146"/>
      <c r="I70" s="147"/>
      <c r="J70" s="151">
        <f>H$67</f>
        <v>0.7104166666666661</v>
      </c>
      <c r="K70" s="152"/>
      <c r="L70" s="152"/>
      <c r="M70" s="152"/>
      <c r="N70" s="153"/>
      <c r="O70" s="157" t="str">
        <f>D54</f>
        <v>SC WB Frankfurt</v>
      </c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8" t="s">
        <v>20</v>
      </c>
      <c r="AF70" s="105" t="str">
        <f>IF(ISBLANK($AZ$47),"",IF($CH$54&gt;0,"ACHTUNG! Mannschaften gleich!",$BY$54))</f>
        <v>FC Langen</v>
      </c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6"/>
      <c r="AW70" s="88">
        <v>4</v>
      </c>
      <c r="AX70" s="76"/>
      <c r="AY70" s="76" t="s">
        <v>19</v>
      </c>
      <c r="AZ70" s="76">
        <v>1</v>
      </c>
      <c r="BA70" s="77"/>
      <c r="BB70" s="80"/>
      <c r="BC70" s="81"/>
      <c r="CG70" s="25"/>
      <c r="CH70" s="25"/>
      <c r="CI70" s="25"/>
      <c r="CJ70" s="25"/>
      <c r="CK70" s="25"/>
      <c r="CL70" s="25"/>
      <c r="CM70" s="25"/>
      <c r="CN70" s="25"/>
      <c r="CO70" s="25"/>
    </row>
    <row r="71" spans="2:139" s="66" customFormat="1" ht="12" customHeight="1" thickBot="1">
      <c r="B71" s="82"/>
      <c r="C71" s="83"/>
      <c r="D71" s="148"/>
      <c r="E71" s="149"/>
      <c r="F71" s="149"/>
      <c r="G71" s="149"/>
      <c r="H71" s="149"/>
      <c r="I71" s="150"/>
      <c r="J71" s="154"/>
      <c r="K71" s="155"/>
      <c r="L71" s="155"/>
      <c r="M71" s="155"/>
      <c r="N71" s="156"/>
      <c r="O71" s="158" t="s">
        <v>46</v>
      </c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67"/>
      <c r="AF71" s="94" t="s">
        <v>41</v>
      </c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5"/>
      <c r="AW71" s="89"/>
      <c r="AX71" s="78"/>
      <c r="AY71" s="78"/>
      <c r="AZ71" s="78"/>
      <c r="BA71" s="79"/>
      <c r="BB71" s="82"/>
      <c r="BC71" s="83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9"/>
      <c r="BW71" s="69"/>
      <c r="BX71" s="68"/>
      <c r="BY71" s="68"/>
      <c r="BZ71" s="68"/>
      <c r="CA71" s="68"/>
      <c r="CB71" s="68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</row>
    <row r="72" spans="85:93" ht="3.75" customHeight="1" thickBot="1">
      <c r="CG72" s="25"/>
      <c r="CH72" s="25"/>
      <c r="CI72" s="25"/>
      <c r="CJ72" s="25"/>
      <c r="CK72" s="25"/>
      <c r="CL72" s="25"/>
      <c r="CM72" s="25"/>
      <c r="CN72" s="25"/>
      <c r="CO72" s="25"/>
    </row>
    <row r="73" spans="2:93" ht="19.5" customHeight="1" thickBot="1">
      <c r="B73" s="125" t="s">
        <v>14</v>
      </c>
      <c r="C73" s="114"/>
      <c r="D73" s="103"/>
      <c r="E73" s="113"/>
      <c r="F73" s="113"/>
      <c r="G73" s="113"/>
      <c r="H73" s="113"/>
      <c r="I73" s="114"/>
      <c r="J73" s="103" t="s">
        <v>17</v>
      </c>
      <c r="K73" s="113"/>
      <c r="L73" s="113"/>
      <c r="M73" s="113"/>
      <c r="N73" s="114"/>
      <c r="O73" s="103" t="s">
        <v>36</v>
      </c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4"/>
      <c r="AW73" s="103" t="s">
        <v>21</v>
      </c>
      <c r="AX73" s="113"/>
      <c r="AY73" s="113"/>
      <c r="AZ73" s="113"/>
      <c r="BA73" s="114"/>
      <c r="BB73" s="103"/>
      <c r="BC73" s="104"/>
      <c r="CG73" s="25"/>
      <c r="CH73" s="25"/>
      <c r="CI73" s="25"/>
      <c r="CJ73" s="25"/>
      <c r="CK73" s="25"/>
      <c r="CL73" s="25"/>
      <c r="CM73" s="25"/>
      <c r="CN73" s="25"/>
      <c r="CO73" s="25"/>
    </row>
    <row r="74" spans="2:55" ht="15.75" customHeight="1">
      <c r="B74" s="80">
        <v>20</v>
      </c>
      <c r="C74" s="81"/>
      <c r="D74" s="145"/>
      <c r="E74" s="146"/>
      <c r="F74" s="146"/>
      <c r="G74" s="146"/>
      <c r="H74" s="146"/>
      <c r="I74" s="147"/>
      <c r="J74" s="151">
        <f>J70+$V$67*$Y$67+$AL$67</f>
        <v>0.718055555555555</v>
      </c>
      <c r="K74" s="152"/>
      <c r="L74" s="152"/>
      <c r="M74" s="152"/>
      <c r="N74" s="153"/>
      <c r="O74" s="157" t="str">
        <f>IF(ISBLANK($AZ$45),"",IF($CJ$37&gt;0,"ACHTUNG! Mannschaften gleich!",$BY$37))</f>
        <v>VfB Marburg</v>
      </c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8" t="s">
        <v>20</v>
      </c>
      <c r="AF74" s="105" t="str">
        <f>IF(ISBLANK($AZ$47),"",IF($CJ$54&gt;0,"ACHTUNG! Mannschaften gleich!",$BY$55))</f>
        <v>SC Eintracht Spfr. Windecken</v>
      </c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6"/>
      <c r="AW74" s="88">
        <v>4</v>
      </c>
      <c r="AX74" s="76"/>
      <c r="AY74" s="76" t="s">
        <v>19</v>
      </c>
      <c r="AZ74" s="76">
        <v>0</v>
      </c>
      <c r="BA74" s="77"/>
      <c r="BB74" s="80"/>
      <c r="BC74" s="81"/>
    </row>
    <row r="75" spans="2:55" ht="12" customHeight="1" thickBot="1">
      <c r="B75" s="82"/>
      <c r="C75" s="83"/>
      <c r="D75" s="148"/>
      <c r="E75" s="149"/>
      <c r="F75" s="149"/>
      <c r="G75" s="149"/>
      <c r="H75" s="149"/>
      <c r="I75" s="150"/>
      <c r="J75" s="154"/>
      <c r="K75" s="155"/>
      <c r="L75" s="155"/>
      <c r="M75" s="155"/>
      <c r="N75" s="156"/>
      <c r="O75" s="158" t="s">
        <v>47</v>
      </c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67"/>
      <c r="AF75" s="94" t="s">
        <v>40</v>
      </c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5"/>
      <c r="AW75" s="89"/>
      <c r="AX75" s="78"/>
      <c r="AY75" s="78"/>
      <c r="AZ75" s="78"/>
      <c r="BA75" s="79"/>
      <c r="BB75" s="82"/>
      <c r="BC75" s="83"/>
    </row>
    <row r="76" spans="2:55" ht="3.75" customHeight="1" thickBot="1">
      <c r="B76" s="11"/>
      <c r="C76" s="11"/>
      <c r="D76" s="15"/>
      <c r="E76" s="15"/>
      <c r="F76" s="15"/>
      <c r="G76" s="15"/>
      <c r="H76" s="15"/>
      <c r="I76" s="15"/>
      <c r="J76" s="16"/>
      <c r="K76" s="16"/>
      <c r="L76" s="16"/>
      <c r="M76" s="16"/>
      <c r="N76" s="16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3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14"/>
      <c r="AX76" s="14"/>
      <c r="AY76" s="14"/>
      <c r="AZ76" s="14"/>
      <c r="BA76" s="14"/>
      <c r="BB76" s="11"/>
      <c r="BC76" s="11"/>
    </row>
    <row r="77" spans="2:55" ht="19.5" customHeight="1" thickBot="1">
      <c r="B77" s="125" t="s">
        <v>14</v>
      </c>
      <c r="C77" s="114"/>
      <c r="D77" s="103"/>
      <c r="E77" s="113"/>
      <c r="F77" s="113"/>
      <c r="G77" s="113"/>
      <c r="H77" s="113"/>
      <c r="I77" s="114"/>
      <c r="J77" s="103" t="s">
        <v>17</v>
      </c>
      <c r="K77" s="113"/>
      <c r="L77" s="113"/>
      <c r="M77" s="113"/>
      <c r="N77" s="114"/>
      <c r="O77" s="103" t="s">
        <v>37</v>
      </c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4"/>
      <c r="AW77" s="103" t="s">
        <v>21</v>
      </c>
      <c r="AX77" s="113"/>
      <c r="AY77" s="113"/>
      <c r="AZ77" s="113"/>
      <c r="BA77" s="114"/>
      <c r="BB77" s="103"/>
      <c r="BC77" s="104"/>
    </row>
    <row r="78" spans="2:55" ht="15.75" customHeight="1">
      <c r="B78" s="80">
        <v>21</v>
      </c>
      <c r="C78" s="81"/>
      <c r="D78" s="145"/>
      <c r="E78" s="146"/>
      <c r="F78" s="146"/>
      <c r="G78" s="146"/>
      <c r="H78" s="146"/>
      <c r="I78" s="147"/>
      <c r="J78" s="151">
        <f>J74+$V$67*$Y$67+$AL$67</f>
        <v>0.7256944444444439</v>
      </c>
      <c r="K78" s="152"/>
      <c r="L78" s="152"/>
      <c r="M78" s="152"/>
      <c r="N78" s="153"/>
      <c r="O78" s="157" t="str">
        <f>D55</f>
        <v>FC Bomber Bad Homburg</v>
      </c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8" t="s">
        <v>20</v>
      </c>
      <c r="AF78" s="105" t="str">
        <f>IF(ISBLANK($AZ$47),"",IF($CJ$44&gt;0,"ACHTUNG! Mannschaften gleich!",$BY$44))</f>
        <v>1. FC Sulzbach</v>
      </c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6"/>
      <c r="AW78" s="88">
        <v>1</v>
      </c>
      <c r="AX78" s="76"/>
      <c r="AY78" s="76" t="s">
        <v>19</v>
      </c>
      <c r="AZ78" s="76">
        <v>2</v>
      </c>
      <c r="BA78" s="77"/>
      <c r="BB78" s="80"/>
      <c r="BC78" s="81"/>
    </row>
    <row r="79" spans="2:139" s="66" customFormat="1" ht="12" customHeight="1" thickBot="1">
      <c r="B79" s="82"/>
      <c r="C79" s="83"/>
      <c r="D79" s="148"/>
      <c r="E79" s="149"/>
      <c r="F79" s="149"/>
      <c r="G79" s="149"/>
      <c r="H79" s="149"/>
      <c r="I79" s="150"/>
      <c r="J79" s="154"/>
      <c r="K79" s="155"/>
      <c r="L79" s="155"/>
      <c r="M79" s="155"/>
      <c r="N79" s="156"/>
      <c r="O79" s="158" t="s">
        <v>48</v>
      </c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67"/>
      <c r="AF79" s="94" t="s">
        <v>49</v>
      </c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5"/>
      <c r="AW79" s="89"/>
      <c r="AX79" s="78"/>
      <c r="AY79" s="78"/>
      <c r="AZ79" s="78"/>
      <c r="BA79" s="79"/>
      <c r="BB79" s="82"/>
      <c r="BC79" s="83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9"/>
      <c r="BW79" s="69"/>
      <c r="BX79" s="68"/>
      <c r="BY79" s="68"/>
      <c r="BZ79" s="68"/>
      <c r="CA79" s="68"/>
      <c r="CB79" s="68"/>
      <c r="CC79" s="70"/>
      <c r="CD79" s="70"/>
      <c r="CE79" s="70"/>
      <c r="CF79" s="70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</row>
    <row r="80" ht="3.75" customHeight="1" thickBot="1"/>
    <row r="81" spans="2:55" ht="19.5" customHeight="1" thickBot="1">
      <c r="B81" s="125" t="s">
        <v>14</v>
      </c>
      <c r="C81" s="114"/>
      <c r="D81" s="103"/>
      <c r="E81" s="113"/>
      <c r="F81" s="113"/>
      <c r="G81" s="113"/>
      <c r="H81" s="113"/>
      <c r="I81" s="114"/>
      <c r="J81" s="103" t="s">
        <v>17</v>
      </c>
      <c r="K81" s="113"/>
      <c r="L81" s="113"/>
      <c r="M81" s="113"/>
      <c r="N81" s="114"/>
      <c r="O81" s="103" t="s">
        <v>38</v>
      </c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4"/>
      <c r="AW81" s="103" t="s">
        <v>21</v>
      </c>
      <c r="AX81" s="113"/>
      <c r="AY81" s="113"/>
      <c r="AZ81" s="113"/>
      <c r="BA81" s="114"/>
      <c r="BB81" s="103"/>
      <c r="BC81" s="104"/>
    </row>
    <row r="82" spans="2:55" ht="15.75" customHeight="1">
      <c r="B82" s="80">
        <v>22</v>
      </c>
      <c r="C82" s="81"/>
      <c r="D82" s="145"/>
      <c r="E82" s="146"/>
      <c r="F82" s="146"/>
      <c r="G82" s="146"/>
      <c r="H82" s="146"/>
      <c r="I82" s="147"/>
      <c r="J82" s="151">
        <f>J78+$V$67*$Y$67+$AL$67</f>
        <v>0.7333333333333327</v>
      </c>
      <c r="K82" s="152"/>
      <c r="L82" s="152"/>
      <c r="M82" s="152"/>
      <c r="N82" s="153"/>
      <c r="O82" s="157" t="str">
        <f>IF(ISBLANK($AZ$45),"",IF($CJ$38&gt;0,"ACHTUNG! Mannschaften gleich!",$BY$38))</f>
        <v>JSG Düdelsheim</v>
      </c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8" t="s">
        <v>20</v>
      </c>
      <c r="AF82" s="105" t="str">
        <f>IF(ISBLANK($AZ$47),"",IF($CJ$43&gt;0,"ACHTUNG! Mannschaften gleich!",$BY$43))</f>
        <v>JSG Oberau/Höchst 1</v>
      </c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6"/>
      <c r="AW82" s="88">
        <v>0</v>
      </c>
      <c r="AX82" s="76"/>
      <c r="AY82" s="76" t="s">
        <v>19</v>
      </c>
      <c r="AZ82" s="76">
        <v>1</v>
      </c>
      <c r="BA82" s="77"/>
      <c r="BB82" s="80"/>
      <c r="BC82" s="81"/>
    </row>
    <row r="83" spans="2:55" ht="12" customHeight="1" thickBot="1">
      <c r="B83" s="82"/>
      <c r="C83" s="83"/>
      <c r="D83" s="148"/>
      <c r="E83" s="149"/>
      <c r="F83" s="149"/>
      <c r="G83" s="149"/>
      <c r="H83" s="149"/>
      <c r="I83" s="150"/>
      <c r="J83" s="154"/>
      <c r="K83" s="155"/>
      <c r="L83" s="155"/>
      <c r="M83" s="155"/>
      <c r="N83" s="156"/>
      <c r="O83" s="158" t="s">
        <v>50</v>
      </c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67"/>
      <c r="AF83" s="94" t="s">
        <v>51</v>
      </c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5"/>
      <c r="AW83" s="89"/>
      <c r="AX83" s="78"/>
      <c r="AY83" s="78"/>
      <c r="AZ83" s="78"/>
      <c r="BA83" s="79"/>
      <c r="BB83" s="82"/>
      <c r="BC83" s="83"/>
    </row>
    <row r="84" spans="2:55" ht="11.25" customHeight="1" thickBot="1">
      <c r="B84" s="11"/>
      <c r="C84" s="11"/>
      <c r="D84" s="15"/>
      <c r="E84" s="15"/>
      <c r="F84" s="15"/>
      <c r="G84" s="15"/>
      <c r="H84" s="15"/>
      <c r="I84" s="15"/>
      <c r="J84" s="16"/>
      <c r="K84" s="16"/>
      <c r="L84" s="16"/>
      <c r="M84" s="16"/>
      <c r="N84" s="16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3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14"/>
      <c r="AX84" s="14"/>
      <c r="AY84" s="14"/>
      <c r="AZ84" s="14"/>
      <c r="BA84" s="14"/>
      <c r="BB84" s="11"/>
      <c r="BC84" s="11"/>
    </row>
    <row r="85" spans="2:55" ht="19.5" customHeight="1" thickBot="1">
      <c r="B85" s="228" t="s">
        <v>14</v>
      </c>
      <c r="C85" s="229"/>
      <c r="D85" s="230"/>
      <c r="E85" s="231"/>
      <c r="F85" s="231"/>
      <c r="G85" s="231"/>
      <c r="H85" s="231"/>
      <c r="I85" s="229"/>
      <c r="J85" s="230" t="s">
        <v>17</v>
      </c>
      <c r="K85" s="231"/>
      <c r="L85" s="231"/>
      <c r="M85" s="231"/>
      <c r="N85" s="229"/>
      <c r="O85" s="230" t="s">
        <v>56</v>
      </c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29"/>
      <c r="AW85" s="230" t="s">
        <v>21</v>
      </c>
      <c r="AX85" s="231"/>
      <c r="AY85" s="231"/>
      <c r="AZ85" s="231"/>
      <c r="BA85" s="229"/>
      <c r="BB85" s="230"/>
      <c r="BC85" s="232"/>
    </row>
    <row r="86" spans="2:55" ht="15.75" customHeight="1">
      <c r="B86" s="80">
        <v>23</v>
      </c>
      <c r="C86" s="81"/>
      <c r="D86" s="145"/>
      <c r="E86" s="146"/>
      <c r="F86" s="146"/>
      <c r="G86" s="146"/>
      <c r="H86" s="146"/>
      <c r="I86" s="147"/>
      <c r="J86" s="151">
        <f>J82+$V$67*$Y$67+$AL$67</f>
        <v>0.7409722222222216</v>
      </c>
      <c r="K86" s="152"/>
      <c r="L86" s="152"/>
      <c r="M86" s="152"/>
      <c r="N86" s="153"/>
      <c r="O86" s="157" t="str">
        <f>IF(ISBLANK($AZ$70)," ",IF($AW$70&gt;$AZ$70,$O$70,IF($AZ$70&gt;$AW$70,$AF$70)))</f>
        <v>SC WB Frankfurt</v>
      </c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8" t="s">
        <v>20</v>
      </c>
      <c r="AF86" s="96" t="str">
        <f>IF(ISBLANK($AZ$74)," ",IF($AW$74&gt;$AZ$74,$O$74,IF($AZ$74&gt;$AW$74,$AF$74)))</f>
        <v>VfB Marburg</v>
      </c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7"/>
      <c r="AW86" s="88">
        <v>1</v>
      </c>
      <c r="AX86" s="76"/>
      <c r="AY86" s="76" t="s">
        <v>19</v>
      </c>
      <c r="AZ86" s="76">
        <v>5</v>
      </c>
      <c r="BA86" s="77"/>
      <c r="BB86" s="80"/>
      <c r="BC86" s="81"/>
    </row>
    <row r="87" spans="2:139" s="66" customFormat="1" ht="12" customHeight="1" thickBot="1">
      <c r="B87" s="82"/>
      <c r="C87" s="83"/>
      <c r="D87" s="148"/>
      <c r="E87" s="149"/>
      <c r="F87" s="149"/>
      <c r="G87" s="149"/>
      <c r="H87" s="149"/>
      <c r="I87" s="150"/>
      <c r="J87" s="154"/>
      <c r="K87" s="155"/>
      <c r="L87" s="155"/>
      <c r="M87" s="155"/>
      <c r="N87" s="156"/>
      <c r="O87" s="158" t="s">
        <v>33</v>
      </c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67"/>
      <c r="AF87" s="94" t="s">
        <v>34</v>
      </c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5"/>
      <c r="AW87" s="89"/>
      <c r="AX87" s="78"/>
      <c r="AY87" s="78"/>
      <c r="AZ87" s="78"/>
      <c r="BA87" s="79"/>
      <c r="BB87" s="82"/>
      <c r="BC87" s="83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9"/>
      <c r="BW87" s="69"/>
      <c r="BX87" s="68"/>
      <c r="BY87" s="68"/>
      <c r="BZ87" s="68"/>
      <c r="CA87" s="68"/>
      <c r="CB87" s="68"/>
      <c r="CC87" s="70"/>
      <c r="CD87" s="70"/>
      <c r="CE87" s="70"/>
      <c r="CF87" s="70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</row>
    <row r="88" ht="3.75" customHeight="1" thickBot="1"/>
    <row r="89" spans="2:55" ht="19.5" customHeight="1" thickBot="1">
      <c r="B89" s="228" t="s">
        <v>14</v>
      </c>
      <c r="C89" s="229"/>
      <c r="D89" s="230"/>
      <c r="E89" s="231"/>
      <c r="F89" s="231"/>
      <c r="G89" s="231"/>
      <c r="H89" s="231"/>
      <c r="I89" s="229"/>
      <c r="J89" s="230" t="s">
        <v>17</v>
      </c>
      <c r="K89" s="231"/>
      <c r="L89" s="231"/>
      <c r="M89" s="231"/>
      <c r="N89" s="229"/>
      <c r="O89" s="230" t="s">
        <v>57</v>
      </c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29"/>
      <c r="AW89" s="230" t="s">
        <v>21</v>
      </c>
      <c r="AX89" s="231"/>
      <c r="AY89" s="231"/>
      <c r="AZ89" s="231"/>
      <c r="BA89" s="229"/>
      <c r="BB89" s="230"/>
      <c r="BC89" s="232"/>
    </row>
    <row r="90" spans="2:55" ht="15.75" customHeight="1">
      <c r="B90" s="80">
        <v>24</v>
      </c>
      <c r="C90" s="81"/>
      <c r="D90" s="145"/>
      <c r="E90" s="146"/>
      <c r="F90" s="146"/>
      <c r="G90" s="146"/>
      <c r="H90" s="146"/>
      <c r="I90" s="147"/>
      <c r="J90" s="151">
        <f>J86+$V$67*$Y$67+$AL$67</f>
        <v>0.7486111111111104</v>
      </c>
      <c r="K90" s="152"/>
      <c r="L90" s="152"/>
      <c r="M90" s="152"/>
      <c r="N90" s="153"/>
      <c r="O90" s="157" t="str">
        <f>IF(ISBLANK($AZ$78)," ",IF($AW$78&gt;$AZ$78,$O$78,IF($AZ$78&gt;$AW$78,$AF$78)))</f>
        <v>1. FC Sulzbach</v>
      </c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8" t="s">
        <v>20</v>
      </c>
      <c r="AF90" s="96" t="str">
        <f>IF(ISBLANK($AZ$82)," ",IF($AW$82&gt;$AZ$82,$O$82,IF($AZ$82&gt;$AW$82,$AF$82)))</f>
        <v>JSG Oberau/Höchst 1</v>
      </c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7"/>
      <c r="AW90" s="88">
        <v>1</v>
      </c>
      <c r="AX90" s="76"/>
      <c r="AY90" s="76" t="s">
        <v>19</v>
      </c>
      <c r="AZ90" s="76">
        <v>0</v>
      </c>
      <c r="BA90" s="77"/>
      <c r="BB90" s="80"/>
      <c r="BC90" s="81"/>
    </row>
    <row r="91" spans="2:55" ht="12" customHeight="1" thickBot="1">
      <c r="B91" s="82"/>
      <c r="C91" s="83"/>
      <c r="D91" s="148"/>
      <c r="E91" s="149"/>
      <c r="F91" s="149"/>
      <c r="G91" s="149"/>
      <c r="H91" s="149"/>
      <c r="I91" s="150"/>
      <c r="J91" s="154"/>
      <c r="K91" s="155"/>
      <c r="L91" s="155"/>
      <c r="M91" s="155"/>
      <c r="N91" s="156"/>
      <c r="O91" s="158" t="s">
        <v>42</v>
      </c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67"/>
      <c r="AF91" s="94" t="s">
        <v>43</v>
      </c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5"/>
      <c r="AW91" s="89"/>
      <c r="AX91" s="78"/>
      <c r="AY91" s="78"/>
      <c r="AZ91" s="78"/>
      <c r="BA91" s="79"/>
      <c r="BB91" s="82"/>
      <c r="BC91" s="83"/>
    </row>
    <row r="92" spans="2:55" ht="11.25" customHeight="1" thickBot="1">
      <c r="B92" s="11"/>
      <c r="C92" s="11"/>
      <c r="D92" s="15"/>
      <c r="E92" s="15"/>
      <c r="F92" s="15"/>
      <c r="G92" s="15"/>
      <c r="H92" s="15"/>
      <c r="I92" s="15"/>
      <c r="J92" s="16"/>
      <c r="K92" s="16"/>
      <c r="L92" s="16"/>
      <c r="M92" s="16"/>
      <c r="N92" s="16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3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14"/>
      <c r="AX92" s="14"/>
      <c r="AY92" s="14"/>
      <c r="AZ92" s="14"/>
      <c r="BA92" s="14"/>
      <c r="BB92" s="11"/>
      <c r="BC92" s="11"/>
    </row>
    <row r="93" spans="2:55" ht="19.5" customHeight="1" thickBot="1">
      <c r="B93" s="159" t="s">
        <v>14</v>
      </c>
      <c r="C93" s="86"/>
      <c r="D93" s="84"/>
      <c r="E93" s="85"/>
      <c r="F93" s="85"/>
      <c r="G93" s="85"/>
      <c r="H93" s="85"/>
      <c r="I93" s="86"/>
      <c r="J93" s="84" t="s">
        <v>17</v>
      </c>
      <c r="K93" s="85"/>
      <c r="L93" s="85"/>
      <c r="M93" s="85"/>
      <c r="N93" s="86"/>
      <c r="O93" s="84" t="s">
        <v>58</v>
      </c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6"/>
      <c r="AW93" s="84" t="s">
        <v>21</v>
      </c>
      <c r="AX93" s="85"/>
      <c r="AY93" s="85"/>
      <c r="AZ93" s="85"/>
      <c r="BA93" s="86"/>
      <c r="BB93" s="84"/>
      <c r="BC93" s="87"/>
    </row>
    <row r="94" spans="2:55" ht="15.75" customHeight="1">
      <c r="B94" s="80">
        <v>25</v>
      </c>
      <c r="C94" s="81"/>
      <c r="D94" s="145"/>
      <c r="E94" s="146"/>
      <c r="F94" s="146"/>
      <c r="G94" s="146"/>
      <c r="H94" s="146"/>
      <c r="I94" s="147"/>
      <c r="J94" s="151">
        <f>J90+1.5*($V$67*$Y$67+$AL$67)</f>
        <v>0.7600694444444438</v>
      </c>
      <c r="K94" s="152"/>
      <c r="L94" s="152"/>
      <c r="M94" s="152"/>
      <c r="N94" s="153"/>
      <c r="O94" s="160" t="str">
        <f>IF(ISBLANK($AZ$86)," ",IF($AW$86&lt;$AZ$86,$O$86,IF($AZ$86&lt;$AW$86,$AF$86)))</f>
        <v>SC WB Frankfurt</v>
      </c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8" t="s">
        <v>20</v>
      </c>
      <c r="AF94" s="96" t="str">
        <f>IF(ISBLANK($AZ$90)," ",IF($AW$90&lt;$AZ$90,$O$90,IF($AZ$90&lt;$AW$90,$AF$90)))</f>
        <v>JSG Oberau/Höchst 1</v>
      </c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7"/>
      <c r="AW94" s="88">
        <v>0</v>
      </c>
      <c r="AX94" s="76"/>
      <c r="AY94" s="76" t="s">
        <v>19</v>
      </c>
      <c r="AZ94" s="76">
        <v>2</v>
      </c>
      <c r="BA94" s="77"/>
      <c r="BB94" s="80"/>
      <c r="BC94" s="81"/>
    </row>
    <row r="95" spans="2:139" s="66" customFormat="1" ht="12" customHeight="1" thickBot="1">
      <c r="B95" s="82"/>
      <c r="C95" s="83"/>
      <c r="D95" s="148"/>
      <c r="E95" s="149"/>
      <c r="F95" s="149"/>
      <c r="G95" s="149"/>
      <c r="H95" s="149"/>
      <c r="I95" s="150"/>
      <c r="J95" s="154"/>
      <c r="K95" s="155"/>
      <c r="L95" s="155"/>
      <c r="M95" s="155"/>
      <c r="N95" s="156"/>
      <c r="O95" s="158" t="s">
        <v>52</v>
      </c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67"/>
      <c r="AF95" s="94" t="s">
        <v>54</v>
      </c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5"/>
      <c r="AW95" s="89"/>
      <c r="AX95" s="78"/>
      <c r="AY95" s="78"/>
      <c r="AZ95" s="78"/>
      <c r="BA95" s="79"/>
      <c r="BB95" s="82"/>
      <c r="BC95" s="83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9"/>
      <c r="BW95" s="69"/>
      <c r="BX95" s="68"/>
      <c r="BY95" s="68"/>
      <c r="BZ95" s="68"/>
      <c r="CA95" s="68"/>
      <c r="CB95" s="68"/>
      <c r="CC95" s="70"/>
      <c r="CD95" s="70"/>
      <c r="CE95" s="70"/>
      <c r="CF95" s="70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</row>
    <row r="96" ht="3.75" customHeight="1" thickBot="1"/>
    <row r="97" spans="2:55" ht="19.5" customHeight="1" thickBot="1">
      <c r="B97" s="159" t="s">
        <v>14</v>
      </c>
      <c r="C97" s="86"/>
      <c r="D97" s="84"/>
      <c r="E97" s="85"/>
      <c r="F97" s="85"/>
      <c r="G97" s="85"/>
      <c r="H97" s="85"/>
      <c r="I97" s="86"/>
      <c r="J97" s="84" t="s">
        <v>17</v>
      </c>
      <c r="K97" s="85"/>
      <c r="L97" s="85"/>
      <c r="M97" s="85"/>
      <c r="N97" s="86"/>
      <c r="O97" s="84" t="s">
        <v>32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6"/>
      <c r="AW97" s="84" t="s">
        <v>21</v>
      </c>
      <c r="AX97" s="85"/>
      <c r="AY97" s="85"/>
      <c r="AZ97" s="85"/>
      <c r="BA97" s="86"/>
      <c r="BB97" s="84"/>
      <c r="BC97" s="87"/>
    </row>
    <row r="98" spans="2:55" ht="15.75" customHeight="1">
      <c r="B98" s="80">
        <v>26</v>
      </c>
      <c r="C98" s="81"/>
      <c r="D98" s="145"/>
      <c r="E98" s="146"/>
      <c r="F98" s="146"/>
      <c r="G98" s="146"/>
      <c r="H98" s="146"/>
      <c r="I98" s="147"/>
      <c r="J98" s="151">
        <f>J94+$V$67*$Y$67+$AL$67</f>
        <v>0.7677083333333327</v>
      </c>
      <c r="K98" s="152"/>
      <c r="L98" s="152"/>
      <c r="M98" s="152"/>
      <c r="N98" s="153"/>
      <c r="O98" s="160" t="str">
        <f>IF(ISBLANK($AZ$86)," ",IF($AW$86&gt;$AZ$86,$O$86,IF($AZ$86&gt;$AW$86,$AF$86)))</f>
        <v>VfB Marburg</v>
      </c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8" t="s">
        <v>20</v>
      </c>
      <c r="AF98" s="96" t="str">
        <f>IF(ISBLANK($AZ$90)," ",IF($AW$90&gt;$AZ$90,$O$90,IF($AZ$90&gt;$AW$90,$AF$90)))</f>
        <v>1. FC Sulzbach</v>
      </c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7"/>
      <c r="AW98" s="88">
        <v>1</v>
      </c>
      <c r="AX98" s="76"/>
      <c r="AY98" s="76" t="s">
        <v>19</v>
      </c>
      <c r="AZ98" s="76">
        <v>0</v>
      </c>
      <c r="BA98" s="77"/>
      <c r="BB98" s="80"/>
      <c r="BC98" s="81"/>
    </row>
    <row r="99" spans="2:55" ht="12" customHeight="1" thickBot="1">
      <c r="B99" s="82"/>
      <c r="C99" s="83"/>
      <c r="D99" s="148"/>
      <c r="E99" s="149"/>
      <c r="F99" s="149"/>
      <c r="G99" s="149"/>
      <c r="H99" s="149"/>
      <c r="I99" s="150"/>
      <c r="J99" s="154"/>
      <c r="K99" s="155"/>
      <c r="L99" s="155"/>
      <c r="M99" s="155"/>
      <c r="N99" s="156"/>
      <c r="O99" s="158" t="s">
        <v>53</v>
      </c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67"/>
      <c r="AF99" s="94" t="s">
        <v>55</v>
      </c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5"/>
      <c r="AW99" s="89"/>
      <c r="AX99" s="78"/>
      <c r="AY99" s="78"/>
      <c r="AZ99" s="78"/>
      <c r="BA99" s="79"/>
      <c r="BB99" s="82"/>
      <c r="BC99" s="83"/>
    </row>
    <row r="100" ht="6.75" customHeight="1"/>
    <row r="101" spans="2:84" ht="12.75">
      <c r="B101" s="46" t="s">
        <v>45</v>
      </c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X101" s="30"/>
      <c r="BY101" s="30"/>
      <c r="BZ101" s="30"/>
      <c r="CA101" s="30"/>
      <c r="CB101" s="30"/>
      <c r="CC101" s="26"/>
      <c r="CD101" s="26"/>
      <c r="CE101" s="26"/>
      <c r="CF101" s="26"/>
    </row>
    <row r="102" spans="76:84" ht="7.5" customHeight="1" thickBot="1">
      <c r="BX102" s="30"/>
      <c r="BY102" s="30"/>
      <c r="BZ102" s="30"/>
      <c r="CA102" s="30"/>
      <c r="CB102" s="30"/>
      <c r="CC102" s="26"/>
      <c r="CD102" s="26"/>
      <c r="CE102" s="26"/>
      <c r="CF102" s="26"/>
    </row>
    <row r="103" spans="9:84" ht="20.25" customHeight="1">
      <c r="I103" s="161" t="s">
        <v>8</v>
      </c>
      <c r="J103" s="162"/>
      <c r="K103" s="162"/>
      <c r="L103" s="17"/>
      <c r="M103" s="163" t="str">
        <f>IF(ISBLANK($AZ$98)," ",IF($AW$98&gt;$AZ$98,$O$98,IF($AZ$98&gt;$AW$98,$AF$98)))</f>
        <v>VfB Marburg</v>
      </c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4"/>
      <c r="BX103" s="30"/>
      <c r="BY103" s="30"/>
      <c r="BZ103" s="30"/>
      <c r="CA103" s="30"/>
      <c r="CB103" s="30"/>
      <c r="CC103" s="26"/>
      <c r="CD103" s="26"/>
      <c r="CE103" s="26"/>
      <c r="CF103" s="26"/>
    </row>
    <row r="104" spans="9:84" ht="20.25" customHeight="1">
      <c r="I104" s="98" t="s">
        <v>9</v>
      </c>
      <c r="J104" s="99"/>
      <c r="K104" s="99"/>
      <c r="L104" s="18"/>
      <c r="M104" s="90" t="str">
        <f>IF(ISBLANK($AZ$98)," ",IF($AW$98&lt;$AZ$98,$O$98,IF($AZ$98&lt;$AW$98,$AF$98)))</f>
        <v>1. FC Sulzbach</v>
      </c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1"/>
      <c r="BX104" s="30"/>
      <c r="BY104" s="30"/>
      <c r="BZ104" s="30"/>
      <c r="CA104" s="30"/>
      <c r="CB104" s="30"/>
      <c r="CC104" s="26"/>
      <c r="CD104" s="26"/>
      <c r="CE104" s="26"/>
      <c r="CF104" s="26"/>
    </row>
    <row r="105" spans="9:84" ht="20.25" customHeight="1">
      <c r="I105" s="98" t="s">
        <v>10</v>
      </c>
      <c r="J105" s="99"/>
      <c r="K105" s="99"/>
      <c r="L105" s="18"/>
      <c r="M105" s="90" t="str">
        <f>IF(ISBLANK($AZ$94)," ",IF($AW$94&gt;$AZ$94,$O$94,IF($AZ$94&gt;$AW$94,$AF$94)))</f>
        <v>JSG Oberau/Höchst 1</v>
      </c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1"/>
      <c r="BX105" s="30"/>
      <c r="BY105" s="30"/>
      <c r="BZ105" s="30"/>
      <c r="CA105" s="30"/>
      <c r="CB105" s="30"/>
      <c r="CC105" s="26"/>
      <c r="CD105" s="26"/>
      <c r="CE105" s="26"/>
      <c r="CF105" s="26"/>
    </row>
    <row r="106" spans="9:84" ht="20.25" customHeight="1" thickBot="1">
      <c r="I106" s="100" t="s">
        <v>11</v>
      </c>
      <c r="J106" s="101"/>
      <c r="K106" s="101"/>
      <c r="L106" s="19"/>
      <c r="M106" s="92" t="str">
        <f>IF(ISBLANK($AZ$94)," ",IF($AW$94&lt;$AZ$94,$O$94,IF($AZ$94&lt;$AW$94,$AF$94)))</f>
        <v>SC WB Frankfurt</v>
      </c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3"/>
      <c r="BX106" s="30"/>
      <c r="BY106" s="30"/>
      <c r="BZ106" s="30"/>
      <c r="CA106" s="30"/>
      <c r="CB106" s="30"/>
      <c r="CC106" s="26"/>
      <c r="CD106" s="26"/>
      <c r="CE106" s="26"/>
      <c r="CF106" s="26"/>
    </row>
  </sheetData>
  <sheetProtection/>
  <mergeCells count="457">
    <mergeCell ref="A2:AP2"/>
    <mergeCell ref="A3:AP3"/>
    <mergeCell ref="BB90:BC91"/>
    <mergeCell ref="J90:N91"/>
    <mergeCell ref="AZ90:BA91"/>
    <mergeCell ref="BB86:BC87"/>
    <mergeCell ref="O87:AD87"/>
    <mergeCell ref="AF87:AV87"/>
    <mergeCell ref="B89:C89"/>
    <mergeCell ref="D89:I89"/>
    <mergeCell ref="AZ98:BA99"/>
    <mergeCell ref="AF99:AV99"/>
    <mergeCell ref="B98:C99"/>
    <mergeCell ref="AW90:AX91"/>
    <mergeCell ref="AY90:AY91"/>
    <mergeCell ref="AF91:AV91"/>
    <mergeCell ref="AF90:AV90"/>
    <mergeCell ref="O89:AV89"/>
    <mergeCell ref="AW89:BA89"/>
    <mergeCell ref="BB89:BC89"/>
    <mergeCell ref="BB98:BC99"/>
    <mergeCell ref="B90:C91"/>
    <mergeCell ref="D90:I91"/>
    <mergeCell ref="O90:AD90"/>
    <mergeCell ref="O91:AD91"/>
    <mergeCell ref="AW98:AX99"/>
    <mergeCell ref="AY98:AY99"/>
    <mergeCell ref="AW86:AX87"/>
    <mergeCell ref="AW85:BA85"/>
    <mergeCell ref="BB85:BC85"/>
    <mergeCell ref="B82:C83"/>
    <mergeCell ref="AY86:AY87"/>
    <mergeCell ref="AZ86:BA87"/>
    <mergeCell ref="B86:C87"/>
    <mergeCell ref="D86:I87"/>
    <mergeCell ref="J86:N87"/>
    <mergeCell ref="O86:AD86"/>
    <mergeCell ref="AF83:AV83"/>
    <mergeCell ref="AF86:AV86"/>
    <mergeCell ref="B85:C85"/>
    <mergeCell ref="D85:I85"/>
    <mergeCell ref="J85:N85"/>
    <mergeCell ref="O85:AV85"/>
    <mergeCell ref="AY82:AY83"/>
    <mergeCell ref="AZ82:BA83"/>
    <mergeCell ref="BB78:BC79"/>
    <mergeCell ref="AW81:BA81"/>
    <mergeCell ref="BB81:BC81"/>
    <mergeCell ref="BB82:BC83"/>
    <mergeCell ref="AF79:AV79"/>
    <mergeCell ref="B81:C81"/>
    <mergeCell ref="D81:I81"/>
    <mergeCell ref="J81:N81"/>
    <mergeCell ref="J78:N79"/>
    <mergeCell ref="AW82:AX83"/>
    <mergeCell ref="D82:I83"/>
    <mergeCell ref="J82:N83"/>
    <mergeCell ref="O82:AD82"/>
    <mergeCell ref="AF82:AV82"/>
    <mergeCell ref="AW77:BA77"/>
    <mergeCell ref="BB77:BC77"/>
    <mergeCell ref="B78:C79"/>
    <mergeCell ref="D78:I79"/>
    <mergeCell ref="O78:AD78"/>
    <mergeCell ref="AF78:AV78"/>
    <mergeCell ref="AW78:AX79"/>
    <mergeCell ref="AY78:AY79"/>
    <mergeCell ref="AZ78:BA79"/>
    <mergeCell ref="O79:AD79"/>
    <mergeCell ref="AY54:AZ54"/>
    <mergeCell ref="BA54:BC54"/>
    <mergeCell ref="CA57:CC57"/>
    <mergeCell ref="AL63:AN63"/>
    <mergeCell ref="AL61:AN61"/>
    <mergeCell ref="P63:Q63"/>
    <mergeCell ref="R63:AC63"/>
    <mergeCell ref="AD63:AF63"/>
    <mergeCell ref="AG63:AH63"/>
    <mergeCell ref="AJ63:AK63"/>
    <mergeCell ref="P60:Q60"/>
    <mergeCell ref="AD59:AF59"/>
    <mergeCell ref="AG59:AK59"/>
    <mergeCell ref="AD60:AF60"/>
    <mergeCell ref="AE54:AF54"/>
    <mergeCell ref="AG54:AR54"/>
    <mergeCell ref="AE55:AF55"/>
    <mergeCell ref="AJ60:AK60"/>
    <mergeCell ref="AL59:AN59"/>
    <mergeCell ref="AG60:AH60"/>
    <mergeCell ref="S57:T57"/>
    <mergeCell ref="P21:AN21"/>
    <mergeCell ref="P22:Q22"/>
    <mergeCell ref="R22:AL22"/>
    <mergeCell ref="AM22:AN22"/>
    <mergeCell ref="P23:Q23"/>
    <mergeCell ref="R23:AL23"/>
    <mergeCell ref="AM23:AN23"/>
    <mergeCell ref="AG55:AR55"/>
    <mergeCell ref="B55:C55"/>
    <mergeCell ref="D55:O55"/>
    <mergeCell ref="P55:R55"/>
    <mergeCell ref="B57:C57"/>
    <mergeCell ref="D57:O57"/>
    <mergeCell ref="P57:R57"/>
    <mergeCell ref="S56:T56"/>
    <mergeCell ref="R60:AC60"/>
    <mergeCell ref="V57:W57"/>
    <mergeCell ref="X57:Z57"/>
    <mergeCell ref="B54:C54"/>
    <mergeCell ref="D54:O54"/>
    <mergeCell ref="P54:R54"/>
    <mergeCell ref="B56:C56"/>
    <mergeCell ref="D56:O56"/>
    <mergeCell ref="P56:R56"/>
    <mergeCell ref="B53:O53"/>
    <mergeCell ref="P53:R53"/>
    <mergeCell ref="S53:W53"/>
    <mergeCell ref="X53:Z53"/>
    <mergeCell ref="S55:T55"/>
    <mergeCell ref="S54:T54"/>
    <mergeCell ref="V54:W54"/>
    <mergeCell ref="X54:Z54"/>
    <mergeCell ref="V55:W55"/>
    <mergeCell ref="X55:Z55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D46:F46"/>
    <mergeCell ref="G46:I46"/>
    <mergeCell ref="J46:N46"/>
    <mergeCell ref="O46:AD46"/>
    <mergeCell ref="AF46:AV46"/>
    <mergeCell ref="AW46:AX46"/>
    <mergeCell ref="J45:N45"/>
    <mergeCell ref="O45:AD45"/>
    <mergeCell ref="AF45:AV45"/>
    <mergeCell ref="AW45:AX45"/>
    <mergeCell ref="AZ45:BA45"/>
    <mergeCell ref="BB45:BC45"/>
    <mergeCell ref="J44:N44"/>
    <mergeCell ref="O44:AD44"/>
    <mergeCell ref="AF44:AV44"/>
    <mergeCell ref="AW44:AX44"/>
    <mergeCell ref="AZ44:BA44"/>
    <mergeCell ref="BB44:BC44"/>
    <mergeCell ref="J43:N43"/>
    <mergeCell ref="O43:AD43"/>
    <mergeCell ref="AF43:AV43"/>
    <mergeCell ref="AW43:AX43"/>
    <mergeCell ref="AZ43:BA43"/>
    <mergeCell ref="BB43:BC43"/>
    <mergeCell ref="J42:N42"/>
    <mergeCell ref="O42:AD42"/>
    <mergeCell ref="AF42:AV42"/>
    <mergeCell ref="AW42:AX42"/>
    <mergeCell ref="AZ42:BA42"/>
    <mergeCell ref="BB42:BC42"/>
    <mergeCell ref="BB40:BC40"/>
    <mergeCell ref="J41:N41"/>
    <mergeCell ref="O41:AD41"/>
    <mergeCell ref="AF41:AV41"/>
    <mergeCell ref="AW41:AX41"/>
    <mergeCell ref="AZ41:BA41"/>
    <mergeCell ref="BB41:BC41"/>
    <mergeCell ref="D37:F37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AF39:AV39"/>
    <mergeCell ref="AW39:AX39"/>
    <mergeCell ref="D38:F38"/>
    <mergeCell ref="G38:I38"/>
    <mergeCell ref="D39:F39"/>
    <mergeCell ref="G39:I39"/>
    <mergeCell ref="J39:N39"/>
    <mergeCell ref="O39:AD39"/>
    <mergeCell ref="J37:N37"/>
    <mergeCell ref="O37:AD37"/>
    <mergeCell ref="AF37:AV37"/>
    <mergeCell ref="J38:N38"/>
    <mergeCell ref="O38:AD38"/>
    <mergeCell ref="AF38:AV38"/>
    <mergeCell ref="D36:F36"/>
    <mergeCell ref="G36:I36"/>
    <mergeCell ref="BB35:BC35"/>
    <mergeCell ref="J36:N36"/>
    <mergeCell ref="O36:AD36"/>
    <mergeCell ref="AF36:AV36"/>
    <mergeCell ref="AW36:AX36"/>
    <mergeCell ref="AZ36:BA36"/>
    <mergeCell ref="BB36:BC36"/>
    <mergeCell ref="D35:F35"/>
    <mergeCell ref="AF34:AV34"/>
    <mergeCell ref="AW34:AX34"/>
    <mergeCell ref="AF33:AV33"/>
    <mergeCell ref="AW33:AX33"/>
    <mergeCell ref="G35:I35"/>
    <mergeCell ref="J35:N35"/>
    <mergeCell ref="O35:AD35"/>
    <mergeCell ref="J34:N34"/>
    <mergeCell ref="O34:AD34"/>
    <mergeCell ref="G32:I32"/>
    <mergeCell ref="O32:AD32"/>
    <mergeCell ref="AF32:AV32"/>
    <mergeCell ref="AZ33:BA33"/>
    <mergeCell ref="BB33:BC33"/>
    <mergeCell ref="AW32:AX32"/>
    <mergeCell ref="AZ32:BA32"/>
    <mergeCell ref="D41:F41"/>
    <mergeCell ref="G41:I41"/>
    <mergeCell ref="D43:F43"/>
    <mergeCell ref="G43:I43"/>
    <mergeCell ref="D45:F45"/>
    <mergeCell ref="G45:I45"/>
    <mergeCell ref="D42:F42"/>
    <mergeCell ref="G42:I42"/>
    <mergeCell ref="D44:F44"/>
    <mergeCell ref="G44:I44"/>
    <mergeCell ref="B38:C38"/>
    <mergeCell ref="B39:C39"/>
    <mergeCell ref="B47:C47"/>
    <mergeCell ref="B40:C40"/>
    <mergeCell ref="B41:C41"/>
    <mergeCell ref="B42:C42"/>
    <mergeCell ref="B43:C43"/>
    <mergeCell ref="B44:C44"/>
    <mergeCell ref="B45:C45"/>
    <mergeCell ref="B46:C46"/>
    <mergeCell ref="BB29:BC29"/>
    <mergeCell ref="AW29:BA29"/>
    <mergeCell ref="J29:N29"/>
    <mergeCell ref="O29:AV29"/>
    <mergeCell ref="B36:C36"/>
    <mergeCell ref="B37:C37"/>
    <mergeCell ref="G37:I37"/>
    <mergeCell ref="J32:N32"/>
    <mergeCell ref="BB32:BC32"/>
    <mergeCell ref="D32:F32"/>
    <mergeCell ref="P24:Q24"/>
    <mergeCell ref="R24:AL24"/>
    <mergeCell ref="AF30:AV30"/>
    <mergeCell ref="B30:C30"/>
    <mergeCell ref="D30:F30"/>
    <mergeCell ref="G30:I30"/>
    <mergeCell ref="J30:N30"/>
    <mergeCell ref="AM24:AN24"/>
    <mergeCell ref="P25:Q25"/>
    <mergeCell ref="AM25:AN25"/>
    <mergeCell ref="B17:C17"/>
    <mergeCell ref="D16:X16"/>
    <mergeCell ref="Y19:Z19"/>
    <mergeCell ref="D17:X17"/>
    <mergeCell ref="D18:X18"/>
    <mergeCell ref="B16:C16"/>
    <mergeCell ref="Y17:Z17"/>
    <mergeCell ref="Y18:Z18"/>
    <mergeCell ref="B32:C32"/>
    <mergeCell ref="B18:C18"/>
    <mergeCell ref="B19:C19"/>
    <mergeCell ref="D19:X19"/>
    <mergeCell ref="O30:AD30"/>
    <mergeCell ref="B29:C29"/>
    <mergeCell ref="G29:I29"/>
    <mergeCell ref="D29:F29"/>
    <mergeCell ref="D31:F31"/>
    <mergeCell ref="G31:I31"/>
    <mergeCell ref="BB30:BC30"/>
    <mergeCell ref="B31:C31"/>
    <mergeCell ref="O31:AD31"/>
    <mergeCell ref="AF31:AV31"/>
    <mergeCell ref="J31:N31"/>
    <mergeCell ref="AW30:AX30"/>
    <mergeCell ref="AZ30:BA30"/>
    <mergeCell ref="AW31:AX31"/>
    <mergeCell ref="AZ31:BA31"/>
    <mergeCell ref="BB16:BC16"/>
    <mergeCell ref="BB18:BC18"/>
    <mergeCell ref="AG19:BA19"/>
    <mergeCell ref="BB19:BC19"/>
    <mergeCell ref="BB17:BC17"/>
    <mergeCell ref="AG18:BA18"/>
    <mergeCell ref="B33:C33"/>
    <mergeCell ref="B34:C34"/>
    <mergeCell ref="B35:C35"/>
    <mergeCell ref="D34:F34"/>
    <mergeCell ref="G34:I34"/>
    <mergeCell ref="D33:F33"/>
    <mergeCell ref="G33:I33"/>
    <mergeCell ref="AY55:AZ55"/>
    <mergeCell ref="BA55:BC55"/>
    <mergeCell ref="BB31:BC31"/>
    <mergeCell ref="AE53:AR53"/>
    <mergeCell ref="AS53:AU53"/>
    <mergeCell ref="AV53:AZ53"/>
    <mergeCell ref="BA53:BC53"/>
    <mergeCell ref="AZ34:BA34"/>
    <mergeCell ref="BB34:BC34"/>
    <mergeCell ref="AF35:AV35"/>
    <mergeCell ref="X10:AB10"/>
    <mergeCell ref="H10:L10"/>
    <mergeCell ref="AZ38:BA38"/>
    <mergeCell ref="BB38:BC38"/>
    <mergeCell ref="AW38:AX38"/>
    <mergeCell ref="AW37:AX37"/>
    <mergeCell ref="AW35:AX35"/>
    <mergeCell ref="AZ35:BA35"/>
    <mergeCell ref="AZ37:BA37"/>
    <mergeCell ref="BB37:BC37"/>
    <mergeCell ref="A4:AP4"/>
    <mergeCell ref="AL10:AP10"/>
    <mergeCell ref="AG17:BA17"/>
    <mergeCell ref="AG16:BA16"/>
    <mergeCell ref="U10:V10"/>
    <mergeCell ref="B15:Z15"/>
    <mergeCell ref="AE15:BC15"/>
    <mergeCell ref="M6:T6"/>
    <mergeCell ref="Y6:AF6"/>
    <mergeCell ref="B8:AM8"/>
    <mergeCell ref="I104:K104"/>
    <mergeCell ref="M104:AV104"/>
    <mergeCell ref="AE19:AF19"/>
    <mergeCell ref="AE16:AF16"/>
    <mergeCell ref="AE17:AF17"/>
    <mergeCell ref="AE18:AF18"/>
    <mergeCell ref="R25:AL25"/>
    <mergeCell ref="J33:N33"/>
    <mergeCell ref="O33:AD33"/>
    <mergeCell ref="Y16:Z16"/>
    <mergeCell ref="B97:C97"/>
    <mergeCell ref="D97:I97"/>
    <mergeCell ref="J97:N97"/>
    <mergeCell ref="O97:AV97"/>
    <mergeCell ref="J98:N99"/>
    <mergeCell ref="I103:K103"/>
    <mergeCell ref="M103:AV103"/>
    <mergeCell ref="B77:C77"/>
    <mergeCell ref="D77:I77"/>
    <mergeCell ref="J77:N77"/>
    <mergeCell ref="B94:C95"/>
    <mergeCell ref="D94:I95"/>
    <mergeCell ref="O94:AD94"/>
    <mergeCell ref="O95:AD95"/>
    <mergeCell ref="J94:N95"/>
    <mergeCell ref="O83:AD83"/>
    <mergeCell ref="J89:N89"/>
    <mergeCell ref="AW74:AX75"/>
    <mergeCell ref="AY74:AY75"/>
    <mergeCell ref="AZ74:BA75"/>
    <mergeCell ref="BB74:BC75"/>
    <mergeCell ref="B93:C93"/>
    <mergeCell ref="D93:I93"/>
    <mergeCell ref="J93:N93"/>
    <mergeCell ref="O93:AV93"/>
    <mergeCell ref="AW93:BA93"/>
    <mergeCell ref="BB93:BC93"/>
    <mergeCell ref="B74:C75"/>
    <mergeCell ref="D74:I75"/>
    <mergeCell ref="J74:N75"/>
    <mergeCell ref="O74:AD74"/>
    <mergeCell ref="O75:AD75"/>
    <mergeCell ref="AF74:AV74"/>
    <mergeCell ref="BB70:BC71"/>
    <mergeCell ref="B73:C73"/>
    <mergeCell ref="D73:I73"/>
    <mergeCell ref="J73:N73"/>
    <mergeCell ref="AW73:BA73"/>
    <mergeCell ref="BB73:BC73"/>
    <mergeCell ref="AW70:AX71"/>
    <mergeCell ref="AY70:AY71"/>
    <mergeCell ref="AZ70:BA71"/>
    <mergeCell ref="AF71:AV71"/>
    <mergeCell ref="AS54:AU54"/>
    <mergeCell ref="B70:C71"/>
    <mergeCell ref="D70:I71"/>
    <mergeCell ref="J70:N71"/>
    <mergeCell ref="O70:AD70"/>
    <mergeCell ref="O71:AD71"/>
    <mergeCell ref="X56:Z56"/>
    <mergeCell ref="V56:W56"/>
    <mergeCell ref="P59:AC59"/>
    <mergeCell ref="P62:Q62"/>
    <mergeCell ref="AL60:AN60"/>
    <mergeCell ref="CA30:CC30"/>
    <mergeCell ref="CA36:CC36"/>
    <mergeCell ref="CA42:CC42"/>
    <mergeCell ref="AS56:AU56"/>
    <mergeCell ref="AV56:AW56"/>
    <mergeCell ref="AV54:AW54"/>
    <mergeCell ref="AY56:AZ56"/>
    <mergeCell ref="BA56:BC56"/>
    <mergeCell ref="AS55:AU55"/>
    <mergeCell ref="AS57:AU57"/>
    <mergeCell ref="AE56:AF56"/>
    <mergeCell ref="AG56:AR56"/>
    <mergeCell ref="AY57:AZ57"/>
    <mergeCell ref="BA57:BC57"/>
    <mergeCell ref="AE57:AF57"/>
    <mergeCell ref="AG57:AR57"/>
    <mergeCell ref="P61:Q61"/>
    <mergeCell ref="R61:AC61"/>
    <mergeCell ref="AG62:AH62"/>
    <mergeCell ref="AJ62:AK62"/>
    <mergeCell ref="AD62:AF62"/>
    <mergeCell ref="B69:C69"/>
    <mergeCell ref="D69:I69"/>
    <mergeCell ref="J69:N69"/>
    <mergeCell ref="O69:AV69"/>
    <mergeCell ref="R62:AC62"/>
    <mergeCell ref="B49:BC49"/>
    <mergeCell ref="O73:AV73"/>
    <mergeCell ref="O77:AV77"/>
    <mergeCell ref="O81:AV81"/>
    <mergeCell ref="H67:L67"/>
    <mergeCell ref="V67:W67"/>
    <mergeCell ref="Y67:AC67"/>
    <mergeCell ref="AL67:AP67"/>
    <mergeCell ref="AV55:AW55"/>
    <mergeCell ref="AL62:AN62"/>
    <mergeCell ref="CA53:CC53"/>
    <mergeCell ref="AF75:AV75"/>
    <mergeCell ref="BB69:BC69"/>
    <mergeCell ref="AF70:AV70"/>
    <mergeCell ref="BY69:CO69"/>
    <mergeCell ref="AD61:AF61"/>
    <mergeCell ref="AG61:AH61"/>
    <mergeCell ref="AJ61:AK61"/>
    <mergeCell ref="AW69:BA69"/>
    <mergeCell ref="AV57:AW57"/>
    <mergeCell ref="M105:AV105"/>
    <mergeCell ref="M106:AV106"/>
    <mergeCell ref="AF95:AV95"/>
    <mergeCell ref="AF94:AV94"/>
    <mergeCell ref="AF98:AV98"/>
    <mergeCell ref="I105:K105"/>
    <mergeCell ref="I106:K106"/>
    <mergeCell ref="D98:I99"/>
    <mergeCell ref="O98:AD98"/>
    <mergeCell ref="O99:AD99"/>
    <mergeCell ref="AZ94:BA95"/>
    <mergeCell ref="BB94:BC95"/>
    <mergeCell ref="AW97:BA97"/>
    <mergeCell ref="BB97:BC97"/>
    <mergeCell ref="AW94:AX95"/>
    <mergeCell ref="AY94:AY95"/>
  </mergeCells>
  <printOptions/>
  <pageMargins left="0.3937007874015748" right="0.3937007874015748" top="0.17" bottom="0.3937007874015748" header="0" footer="0"/>
  <pageSetup horizontalDpi="300" verticalDpi="300" orientation="portrait" paperSize="9" r:id="rId1"/>
  <headerFooter alignWithMargins="0">
    <oddFooter xml:space="preserve">&amp;Lwww.kadmo.de&amp;C&amp;F&amp;R&amp;P von &amp;N 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2008-11-16T16:13:35Z</cp:lastPrinted>
  <dcterms:created xsi:type="dcterms:W3CDTF">2002-02-21T07:48:38Z</dcterms:created>
  <dcterms:modified xsi:type="dcterms:W3CDTF">2014-12-26T07:06:02Z</dcterms:modified>
  <cp:category/>
  <cp:version/>
  <cp:contentType/>
  <cp:contentStatus/>
</cp:coreProperties>
</file>